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ulk\share\MAP II\MAP III\08_Dokumentace\01_Strategický rámec\12.0_červen 2023\K_odeslani_RV_MAP_III\"/>
    </mc:Choice>
  </mc:AlternateContent>
  <bookViews>
    <workbookView xWindow="0" yWindow="0" windowWidth="28800" windowHeight="11700" tabRatio="710" firstSheet="2" activeTab="3"/>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Titles" localSheetId="2">MŠ!$2:$3</definedName>
    <definedName name="_xlnm.Print_Titles" localSheetId="3">ZŠ!$2:$4</definedName>
    <definedName name="_xlnm.Print_Area" localSheetId="1">'Info a pokyny'!$A$1:$X$30</definedName>
    <definedName name="_xlnm.Print_Area" localSheetId="2">MŠ!$A$1:$S$54</definedName>
    <definedName name="_xlnm.Print_Area" localSheetId="3">ZŠ!$A$1:$Z$113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6" l="1"/>
  <c r="M53" i="6"/>
  <c r="M52" i="6"/>
  <c r="M82" i="7" l="1"/>
  <c r="M50" i="7"/>
  <c r="M70" i="7"/>
  <c r="M78" i="7"/>
  <c r="M77" i="7"/>
  <c r="M69" i="7"/>
  <c r="M12" i="7" l="1"/>
  <c r="M16" i="7" l="1"/>
  <c r="M4" i="6" l="1"/>
  <c r="M9" i="6"/>
  <c r="M10" i="6"/>
  <c r="M8" i="6"/>
  <c r="M7" i="6"/>
  <c r="M63" i="7"/>
  <c r="M62" i="7"/>
  <c r="M61" i="7"/>
  <c r="M60" i="7"/>
  <c r="M59" i="7"/>
  <c r="M58" i="7"/>
  <c r="M57" i="7"/>
  <c r="M56" i="7"/>
  <c r="M55" i="7"/>
  <c r="M54" i="7"/>
  <c r="M53" i="7"/>
  <c r="M52" i="7"/>
  <c r="M51" i="7"/>
  <c r="M32" i="7"/>
  <c r="M31" i="7"/>
  <c r="M30" i="7"/>
  <c r="M29" i="7"/>
  <c r="M28" i="7"/>
  <c r="M27" i="7"/>
  <c r="M26" i="7"/>
  <c r="M25" i="7"/>
  <c r="M24" i="7"/>
  <c r="M23" i="7"/>
  <c r="M22" i="7"/>
  <c r="M21" i="7"/>
  <c r="M20" i="7"/>
  <c r="M19" i="7"/>
  <c r="M18" i="7"/>
  <c r="M17" i="7"/>
  <c r="M15" i="7"/>
  <c r="M14" i="7"/>
  <c r="M13" i="7"/>
  <c r="M11" i="7"/>
  <c r="M5" i="7"/>
  <c r="M10" i="7"/>
  <c r="M9" i="7"/>
  <c r="M104" i="7" l="1"/>
  <c r="M41" i="6" l="1"/>
  <c r="M42" i="6"/>
  <c r="M36" i="6"/>
  <c r="M35" i="6"/>
  <c r="M103" i="7" l="1"/>
  <c r="M102" i="7"/>
  <c r="M101" i="7"/>
  <c r="M100" i="7"/>
  <c r="M48" i="6" l="1"/>
  <c r="L8" i="8" l="1"/>
  <c r="L9" i="8"/>
  <c r="L10" i="8"/>
  <c r="L11" i="8"/>
  <c r="L12" i="8"/>
  <c r="L13" i="8"/>
  <c r="M32" i="6"/>
  <c r="M33" i="6"/>
  <c r="M34" i="6"/>
  <c r="M37" i="6"/>
  <c r="M39" i="6"/>
  <c r="M40" i="6"/>
  <c r="M43" i="6"/>
  <c r="M44" i="6"/>
  <c r="M45" i="6"/>
  <c r="M46" i="6"/>
  <c r="M47" i="6"/>
  <c r="M50" i="6"/>
  <c r="M51" i="6"/>
  <c r="M31" i="6"/>
  <c r="M29" i="6"/>
  <c r="M24" i="6"/>
  <c r="M25" i="6"/>
  <c r="M26" i="6"/>
  <c r="M6" i="6"/>
  <c r="M11" i="6"/>
  <c r="M12" i="6"/>
  <c r="M13" i="6"/>
  <c r="M14" i="6"/>
  <c r="M15" i="6"/>
  <c r="M16" i="6"/>
  <c r="M17" i="6"/>
  <c r="M18" i="6"/>
  <c r="M19" i="6"/>
  <c r="M20" i="6"/>
  <c r="M21" i="6"/>
  <c r="M22" i="6"/>
  <c r="M5" i="6"/>
  <c r="M110" i="7"/>
  <c r="M111" i="7"/>
  <c r="M108" i="7"/>
  <c r="M88" i="7"/>
  <c r="M91" i="7"/>
  <c r="M92" i="7"/>
  <c r="M93" i="7"/>
  <c r="M95" i="7"/>
  <c r="M96" i="7"/>
  <c r="M105" i="7"/>
  <c r="M106" i="7"/>
  <c r="M85" i="7"/>
  <c r="M68" i="7"/>
  <c r="M71" i="7"/>
  <c r="M72" i="7"/>
  <c r="M73" i="7"/>
  <c r="M74" i="7"/>
  <c r="M75" i="7"/>
  <c r="M76" i="7"/>
  <c r="M79" i="7"/>
  <c r="M81" i="7"/>
  <c r="M67" i="7"/>
  <c r="M45" i="7"/>
  <c r="M46" i="7"/>
  <c r="M48" i="7"/>
  <c r="M49" i="7"/>
  <c r="M44" i="7"/>
  <c r="M33" i="7"/>
  <c r="M34" i="7"/>
  <c r="M35" i="7"/>
  <c r="M36" i="7"/>
  <c r="M37" i="7"/>
  <c r="M38" i="7"/>
</calcChain>
</file>

<file path=xl/sharedStrings.xml><?xml version="1.0" encoding="utf-8"?>
<sst xmlns="http://schemas.openxmlformats.org/spreadsheetml/2006/main" count="1759" uniqueCount="559">
  <si>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</si>
  <si>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</si>
  <si>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</si>
  <si>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</si>
  <si>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</si>
  <si>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</si>
  <si>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</si>
  <si>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</si>
  <si>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</si>
  <si>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</si>
  <si>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</si>
  <si>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</si>
  <si>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</si>
  <si>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</si>
  <si>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</si>
  <si>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</si>
  <si>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</si>
  <si>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</si>
  <si>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</si>
  <si>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</si>
  <si>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</si>
  <si>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</si>
  <si>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</si>
  <si>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</si>
  <si>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</si>
  <si>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</si>
  <si>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</si>
  <si>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</si>
  <si>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</si>
  <si>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</si>
  <si>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</si>
  <si>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</si>
  <si>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</si>
  <si>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</si>
  <si>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</si>
  <si>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</si>
  <si>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</si>
  <si>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</si>
  <si>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</si>
  <si>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</si>
  <si>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</si>
  <si>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</si>
  <si>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</si>
  <si>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</si>
  <si>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</si>
  <si>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</si>
  <si>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</si>
  <si>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</si>
  <si>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</si>
  <si>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</si>
  <si>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</si>
  <si>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</si>
  <si>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</si>
  <si>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</si>
  <si>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</si>
  <si>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</si>
  <si>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</si>
  <si>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</si>
  <si>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</si>
  <si>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</si>
  <si>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</si>
  <si>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</si>
  <si>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</si>
  <si>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</si>
  <si>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</si>
  <si>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</si>
  <si>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</si>
  <si>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</si>
  <si>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</si>
  <si>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</si>
  <si>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</si>
  <si>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</si>
  <si>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Základní škola Obrnice, okres Most, příspěvková organizace</t>
  </si>
  <si>
    <t>AMA SCHOOL – základní škola a mateřská škola montessori o.p.s.</t>
  </si>
  <si>
    <t>Soukromá základní škola OPTIMA s.r.o.</t>
  </si>
  <si>
    <t xml:space="preserve">Mateřská škola, Most, Antonína Sochora 2937, příspěvková organizace </t>
  </si>
  <si>
    <t>Mateřská škola Lužice, 97</t>
  </si>
  <si>
    <t>Mateřská škola Obrnice, okres Most, příspěvková organizace</t>
  </si>
  <si>
    <t>Středisko volného času, Most, Albrechtická 414, příspěvková organizace</t>
  </si>
  <si>
    <t>Bridge Academy, z. s.</t>
  </si>
  <si>
    <t>Junák – český skaut, středisko Oheň Most, z. s., Třída SNP 1191, 434 01 Most,</t>
  </si>
  <si>
    <t>413 24 919</t>
  </si>
  <si>
    <r>
      <t>Základní škola,</t>
    </r>
    <r>
      <rPr>
        <sz val="10"/>
        <color theme="1"/>
        <rFont val="Calibri"/>
        <family val="2"/>
        <charset val="238"/>
        <scheme val="minor"/>
      </rPr>
      <t xml:space="preserve"> </t>
    </r>
    <r>
      <rPr>
        <b/>
        <sz val="10"/>
        <color theme="1"/>
        <rFont val="Calibri"/>
        <family val="2"/>
        <charset val="238"/>
        <scheme val="minor"/>
      </rPr>
      <t>Most, Svážná 2342, příspěvková organizace</t>
    </r>
  </si>
  <si>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</si>
  <si>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</si>
  <si>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</si>
  <si>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</si>
  <si>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</si>
  <si>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</si>
  <si>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</si>
  <si>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</si>
  <si>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</si>
  <si>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</si>
  <si>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Výměna dveří a zárubní, rozšíření vstupních prostorů</t>
  </si>
  <si>
    <t>Modernizace s ohledem na bezbariérovost</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</si>
  <si>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</si>
  <si>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</si>
  <si>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</si>
  <si>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</si>
  <si>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</si>
  <si>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Odborná učebna pro praktické činnosti</t>
  </si>
  <si>
    <t>Specializované vybavení a nábytek pro odborné učebny, rozvody pro AV, IT technologie, slaboproud, řešení zastínění a osvětlení učeben - drobné stavební úpravy</t>
  </si>
  <si>
    <t>Bezbariérovost a úprava sociálních zařízení pro vozíčkáře</t>
  </si>
  <si>
    <t>Řešení bezbariérovosti budovy školy včetně úpravy sociálního zařízení</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</si>
  <si>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</si>
  <si>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</si>
  <si>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</si>
  <si>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</si>
  <si>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</si>
  <si>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X</t>
  </si>
  <si>
    <t>Rekonstrukce prostor pro zřízení školní cvičné kuchyně</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</si>
  <si>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</si>
  <si>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</si>
  <si>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</si>
  <si>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Řešení bezbariérovosti budovy školy včetně úpravy sociálního zařízení</t>
  </si>
  <si>
    <t>Školní poradenské pracoviště</t>
  </si>
  <si>
    <t xml:space="preserve">Vybudování (přestavba) prostor pro zřízení školního poradenského pracoviště, nákup nábytku pro pedagogy i žáky (vybavení pracovního prostoru pro žáky), PC a tiskárna, připojení k internetové síti </t>
  </si>
  <si>
    <t>Projekt bude zaměřen na nové uspořádání a vybavení učebny funkčním nábytkem, včetně moderních učebních pomůcek a interaktivní tabule.</t>
  </si>
  <si>
    <t>Modernizace druhé učebny informatiky</t>
  </si>
  <si>
    <t>Vybavení stávající učebny novými stoly, židlemi a novými PC</t>
  </si>
  <si>
    <t xml:space="preserve">Vybudování učebny robotiky </t>
  </si>
  <si>
    <t>Rekonstrukce a modernizace učebny chemie a přírodních věd</t>
  </si>
  <si>
    <t>Projekt bude zaměřen na rekonstrukci, nové uspořádání a vybavení učebny funkčním nábytkem, včetně moderních učebních pomůcek, dále na zkvalitnění výuky přírodních věd zapojením moderních technologií do  výuky.</t>
  </si>
  <si>
    <t>Rekonstrukce – modernizace učebny technické výuky - dílen</t>
  </si>
  <si>
    <t>Rekonstrukce – modernizace učebny informatiky VT 1, učebny chemie a fyziky a dvou učeben cizích jazyků</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</si>
  <si>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</si>
  <si>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učebny fyziky a chemie – zavedení nového elektrického rozvodu, rozvodu plynu, digitální sítě, nábytku a pomůcek, interaktivní tabule; zajištění bezbariérového přístupu do učebny</t>
  </si>
  <si>
    <t>Rekonstrukce učeben cizích jazyků – zavedení interaktivní jazykové učebny, nákup PC stanic, vizualizéru, interaktivní tabule, nábytku; zajištění bezbariérového přístupu do učeben</t>
  </si>
  <si>
    <t>Jazykové učebny</t>
  </si>
  <si>
    <t>Vybudování venkovní učebny a arboreta na pozemku školy, renovace skleníku.</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</si>
  <si>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</si>
  <si>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</si>
  <si>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</si>
  <si>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</si>
  <si>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</si>
  <si>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</si>
  <si>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Zkvalitnění výuky pro polytechnické vzdělávání (dílny)</t>
  </si>
  <si>
    <t>Naučná stezka</t>
  </si>
  <si>
    <t xml:space="preserve">Vytvoření naučné stezky, úprava mobiliáře </t>
  </si>
  <si>
    <t>venkovní</t>
  </si>
  <si>
    <t>Zahrada</t>
  </si>
  <si>
    <t>Cvičná domácnost</t>
  </si>
  <si>
    <t>Vybudování učebny, která připraví žáky ze socio-kulturně znevýhodněného prostředí na život</t>
  </si>
  <si>
    <t>Odborné učebny</t>
  </si>
  <si>
    <t>Vybudování učeben ICT, přírodních věd cizích jazyků</t>
  </si>
  <si>
    <t>Rozvody internetu, wifi - konektivita</t>
  </si>
  <si>
    <t>MŠ i ZŠ</t>
  </si>
  <si>
    <t>Třídy MŠ</t>
  </si>
  <si>
    <t>rekonstrukce a modernizace prostorů a učeben předškolního vzdělávání</t>
  </si>
  <si>
    <t>Zájmové vzdělávání</t>
  </si>
  <si>
    <t xml:space="preserve">Modernizace učeben neformálního a zájmového vzdělávání v rámci návaznosti na přírodní vědy a digitální kompetence </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</si>
  <si>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</si>
  <si>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</si>
  <si>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</si>
  <si>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</si>
  <si>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</si>
  <si>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</si>
  <si>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</si>
  <si>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</si>
  <si>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 xml:space="preserve">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 </t>
  </si>
  <si>
    <t>ŠD- Přebudování bytu školníka na školní družinu</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</si>
  <si>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</si>
  <si>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</si>
  <si>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</si>
  <si>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</si>
  <si>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Školní klub - dílny</t>
  </si>
  <si>
    <t>Vybudování dílny pro děti, které by mohly děti v rámci volnočasových aktivit a v rámci vyučování aktivně využívat</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</si>
  <si>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</si>
  <si>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</si>
  <si>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</si>
  <si>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</si>
  <si>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</si>
  <si>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</si>
  <si>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</si>
  <si>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</si>
  <si>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</si>
  <si>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</si>
  <si>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</si>
  <si>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</si>
  <si>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Rekonstrukce bezbariérového vstupu pro děti a rodiče</t>
  </si>
  <si>
    <t>Bezbariérový nájezd a úprava vnitřních bariér (prahy, přechody mezi místnostmi)</t>
  </si>
  <si>
    <t>Pořízení keramické pece včetně materiálního vybavení pro potřeby školy a k využití pro spolupráci s rodiči</t>
  </si>
  <si>
    <t>Keramická dílna</t>
  </si>
  <si>
    <t>Zahrada smyslů k rozvoji percepčního vnímání</t>
  </si>
  <si>
    <t>Vybavení zahrady, prvky k rozvoji smyslů (hmyzí domeček, smyslový chodník, zvonkohra, bylinkový záhon atd.)</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</si>
  <si>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</si>
  <si>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</si>
  <si>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</si>
  <si>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</si>
  <si>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</si>
  <si>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</si>
  <si>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</si>
  <si>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</si>
  <si>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</si>
  <si>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</si>
  <si>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</si>
  <si>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</si>
  <si>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</si>
  <si>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</si>
  <si>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Nářadí a náčiní pro polytechnickou výchovu, environmentální vzdělávání</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</si>
  <si>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</si>
  <si>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</si>
  <si>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</si>
  <si>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Vytvoření pracovního koutku – interaktivní tabule, tablety, připojení na wifi, - rozvoj grafomotoriky, předčtenářských dovedností i dalších</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</si>
  <si>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</si>
  <si>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</si>
  <si>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</si>
  <si>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</si>
  <si>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</si>
  <si>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</si>
  <si>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</si>
  <si>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</si>
  <si>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</si>
  <si>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</si>
  <si>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</si>
  <si>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</si>
  <si>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</si>
  <si>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</si>
  <si>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</si>
  <si>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</si>
  <si>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</si>
  <si>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</si>
  <si>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</si>
  <si>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</si>
  <si>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</si>
  <si>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</si>
  <si>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</si>
  <si>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</si>
  <si>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</si>
  <si>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</si>
  <si>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</si>
  <si>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</si>
  <si>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</si>
  <si>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</si>
  <si>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</si>
  <si>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</si>
  <si>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</si>
  <si>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</si>
  <si>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</si>
  <si>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</si>
  <si>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</si>
  <si>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</si>
  <si>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</si>
  <si>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zpracovává se studie</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</si>
  <si>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</si>
  <si>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</si>
  <si>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</si>
  <si>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</si>
  <si>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</si>
  <si>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</si>
  <si>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</si>
  <si>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</si>
  <si>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</si>
  <si>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</si>
  <si>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</si>
  <si>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</si>
  <si>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</si>
  <si>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</si>
  <si>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</si>
  <si>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</si>
  <si>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</si>
  <si>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</si>
  <si>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</si>
  <si>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</si>
  <si>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Terénní úpravy areálu školy, výsadba zeleně</t>
  </si>
  <si>
    <t>Rekonstrukce a modernizace učebny robotiky +pc, učebny pro cizí jazyky a učebnu chemie</t>
  </si>
  <si>
    <t xml:space="preserve">Rekonstrukce učebny robotiky a pc, podpora výuky  práce s digitální technologií, nákup učebních pomůcek k podpoře této výuky. </t>
  </si>
  <si>
    <t>Modernizace a rekonstrukce sportovního areálu</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</si>
  <si>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</si>
  <si>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</si>
  <si>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</si>
  <si>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</si>
  <si>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</si>
  <si>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</si>
  <si>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</si>
  <si>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</si>
  <si>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</si>
  <si>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</si>
  <si>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</si>
  <si>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</si>
  <si>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Rekonstrukce a modernizace učebny pro cizí jazyky včetně nákupu vybavení, učebních pomůcek a nezbytné technologie. Modernizace kabinetu.</t>
  </si>
  <si>
    <t>Rekonstrukce a modernizace učebny pro výuku chemie včetně nákupu vybavení, učebních pomůcek a nezbytné technologie. Modernizace kabinetu</t>
  </si>
  <si>
    <t xml:space="preserve">Vybudování bezbariérového WC a rampy. </t>
  </si>
  <si>
    <t xml:space="preserve">Rekonstrukce a modernizace učebny pc včetně nákupu vybavení, učebních pomůcek a nezbytné technologie. Modernizace kabinetu. </t>
  </si>
  <si>
    <t xml:space="preserve">Rekonstrukce a modernizace učebny pro cizí jazyky včetně nákupu vybavení, učebních pomůcek a nezbytné technologie. Modernizace kabinetu. </t>
  </si>
  <si>
    <t xml:space="preserve">Rekonstrukce a modernizace učebny fyziky včetně nákupu vybavení, učebních pomůcek a nezbytné technologie. Modernizace kabinetu. </t>
  </si>
  <si>
    <t xml:space="preserve">Zázemí pro činnost školních družin a školního klubu. </t>
  </si>
  <si>
    <t>Kompletní rekonstrukce kinosálu včetně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</si>
  <si>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</si>
  <si>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</si>
  <si>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</si>
  <si>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</si>
  <si>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</si>
  <si>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</si>
  <si>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Přestavba prostor původního bytu školníka. Učebna bude zaměřená na 3D grafiku a tisk, virtuální realitu a moderní informační technologie. </t>
  </si>
  <si>
    <t xml:space="preserve">Modernizace stávajícího divadelního sálu pro využití výuky filmu, moderní kino projekce, komunitního setkávání a realizace přednášek. </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</si>
  <si>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</si>
  <si>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</si>
  <si>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</si>
  <si>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</si>
  <si>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</si>
  <si>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</si>
  <si>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</si>
  <si>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</si>
  <si>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</si>
  <si>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</si>
  <si>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</si>
  <si>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</si>
  <si>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</si>
  <si>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 xml:space="preserve">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 </t>
  </si>
  <si>
    <t>Sadové a terénní úpravy vč. bezbariérových přístupů do budovy školy</t>
  </si>
  <si>
    <t>Terénní úpravy areálu školy, výsadba zeleně, vybudování přístupových chodníků, oplocení a osvětlení v celém areálu</t>
  </si>
  <si>
    <t>Vybudování nové učebny robotiky, nákup učebních pomůcek pro výuku robotiky. Nová elektroinstalace a podlahy. Modernizace kabinetu včetně vybavení.</t>
  </si>
  <si>
    <t>Vybudování venkovní učebny vč. bezbariérových přístupů</t>
  </si>
  <si>
    <t xml:space="preserve">Vybudování venkovní učebny na areálu školy. Úprava prostraství. Nutnost vybudování bezbariérového přístupu. </t>
  </si>
  <si>
    <t>zadaná studie</t>
  </si>
  <si>
    <t>Vybudování venkovní učebny</t>
  </si>
  <si>
    <t xml:space="preserve">Vybudování venkovní učebny v areálu školy. </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</si>
  <si>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</si>
  <si>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</si>
  <si>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</si>
  <si>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Rekonstrukce a modernizace učebny pc, učebny pro cizí jazyky a učebny fyziky</t>
  </si>
  <si>
    <t xml:space="preserve">Úprava školní zahrady ZŠ - 2 části odpočinková (altán, učebna) a výuková (ekosystémy, pěstitelství)
Úpravy zahrady MŠ (venkovní učebna, venkovní herní prvky)
</t>
  </si>
  <si>
    <t>1. mateřská škola, Most, příspěvková organizace</t>
  </si>
  <si>
    <t xml:space="preserve"> Pobytem venku k inkluzi a podpoře rozvoje dětí se SVP</t>
  </si>
  <si>
    <t xml:space="preserve">Statutární město Most </t>
  </si>
  <si>
    <t xml:space="preserve">Druhá učebna informatiky </t>
  </si>
  <si>
    <t>Terénní a sadové úpravy areálu školy, zeleň</t>
  </si>
  <si>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</si>
  <si>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</si>
  <si>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</si>
  <si>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t xml:space="preserve">Modernizace PC učebeny  obnovení stávajících zastaralých PC , instalace, antiviry + přestavba tříd. Vybavení nábytkem a technologiemi. Modernizace kabinetu včetně vybavení. </t>
  </si>
  <si>
    <t>Vybudování učebny robotiky a multifunkční učebna polytechnického vzdělávání</t>
  </si>
  <si>
    <t>Projekt bude zaměřen na vybudování nové učebny robotiky a nákupu učebních pomůcek pro výuku robotiky, dále je projekt zaměřen na vybavení žákovských dílen moderními pomůckami</t>
  </si>
  <si>
    <t>Vybudování venkovní učebny. Sadové a terénní úpravy.</t>
  </si>
  <si>
    <t>Vybudování (přestavba) prostor pro zřízení školního poradenského pracoviště, rekonstrukce reedukační učebny se speciálními vzdělávacími potřebami</t>
  </si>
  <si>
    <t>Úprava školní zahrady ZŠ - 2 části odpočinková (altán, učebna) a výuková (ekosystémy, pěstitelství). Úpravy zahrady MŠ (venkovní učebna, venkovní herní prvky)</t>
  </si>
  <si>
    <t>Stavební úpravy pro bezbariérovost školky (vstupy, vchody, bezbariérové WC), výtah</t>
  </si>
  <si>
    <t>Pavilon tělocvičny</t>
  </si>
  <si>
    <t>Rekonstrukce pavilonu tělocvičny a školních dílen včetně sociálních zařízení</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</si>
  <si>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</si>
  <si>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</si>
  <si>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</si>
  <si>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</si>
  <si>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</si>
  <si>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</si>
  <si>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</si>
  <si>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Demontáž stávající podlahy včetně podkladního roštu v tělocvičně, vystěrkování, broušení, montáž sportovní podlahy podlepením, montáž soklové lišty,  vymalování, nové kryty na topení</t>
  </si>
  <si>
    <t>Technické vybavení (tiskárna, scaner, PC, relaxační prvky pro žáky, klidová zóna, reedukační učebna)</t>
  </si>
  <si>
    <t>2021
2022</t>
  </si>
  <si>
    <t xml:space="preserve">vnitřní
x
</t>
  </si>
  <si>
    <t>Odloučené pracoviště Hutnická 2938, Zahrada</t>
  </si>
  <si>
    <t>Odloučené pracoviště Hutnická, Polytechnická dílna</t>
  </si>
  <si>
    <t>Pracoviště Most, Růžová 1427, Úprava školní zahrady</t>
  </si>
  <si>
    <t>Pracoviště Most, Růžová 1427, Podpora pěstitelství</t>
  </si>
  <si>
    <t>Pracoviště Most, Růžová 1427, Vybudování dvou nových kmenových tříd včetně vybavení pro  polytechnické dílny</t>
  </si>
  <si>
    <t>Pracoviště Most, Růžová 1427, Bezbariérovost</t>
  </si>
  <si>
    <t>Pracoviště Most, Růžová 1427, Konektivita</t>
  </si>
  <si>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</si>
  <si>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t xml:space="preserve">Obrnice </t>
  </si>
  <si>
    <t>Zabezpečovací systém do budovy školy</t>
  </si>
  <si>
    <t>Výměna zastaralého nevyhovujícího bezpečnostního systému v budově školy.</t>
  </si>
  <si>
    <t xml:space="preserve">Zakoupení keramické pece a vytvoření polytechnického pracoviště v budově MŠ- přivedení elektřiny do daného prostoru, oddělení prostoru pohyblivou stěnou, dveřmi, police na ukládání výrobků a materiálu, </t>
  </si>
  <si>
    <t xml:space="preserve">Rekonstrukce a modernizace pc učebny pro 24 žáků a 1 pracovní místo pro pedagoga. Vybavení učebny interaktivní tabulí, instalace nových PC, antiviry a vestavěné skříně s úložným prostorem. </t>
  </si>
  <si>
    <t>Obec Braňany</t>
  </si>
  <si>
    <t>Obec Obrnice</t>
  </si>
  <si>
    <r>
      <t xml:space="preserve">12000000
</t>
    </r>
    <r>
      <rPr>
        <sz val="11"/>
        <color theme="1"/>
        <rFont val="Calibri"/>
        <family val="2"/>
        <charset val="238"/>
        <scheme val="minor"/>
      </rPr>
      <t>18 000 000</t>
    </r>
  </si>
  <si>
    <r>
      <t xml:space="preserve">zadaná studie 
</t>
    </r>
    <r>
      <rPr>
        <sz val="11"/>
        <color theme="1"/>
        <rFont val="Calibri"/>
        <family val="2"/>
        <charset val="238"/>
        <scheme val="minor"/>
      </rPr>
      <t>zpracovává se PD</t>
    </r>
  </si>
  <si>
    <r>
      <t>Mateřská škola, Most, Hutnická 2938,</t>
    </r>
    <r>
      <rPr>
        <b/>
        <sz val="8"/>
        <color theme="1"/>
        <rFont val="Calibri"/>
        <family val="2"/>
        <charset val="238"/>
        <scheme val="minor"/>
      </rPr>
      <t xml:space="preserve">                      </t>
    </r>
    <r>
      <rPr>
        <b/>
        <sz val="10"/>
        <color theme="1"/>
        <rFont val="Calibri"/>
        <family val="2"/>
        <charset val="238"/>
        <scheme val="minor"/>
      </rPr>
      <t xml:space="preserve"> </t>
    </r>
    <r>
      <rPr>
        <b/>
        <sz val="9"/>
        <color theme="1"/>
        <rFont val="Calibri"/>
        <family val="2"/>
        <charset val="238"/>
        <scheme val="minor"/>
      </rPr>
      <t xml:space="preserve">3. mateřská škola, Most, příspěvková organizace  </t>
    </r>
  </si>
  <si>
    <r>
      <t xml:space="preserve">49872206  </t>
    </r>
    <r>
      <rPr>
        <b/>
        <sz val="10"/>
        <color theme="1"/>
        <rFont val="Calibri"/>
        <family val="2"/>
        <charset val="238"/>
        <scheme val="minor"/>
      </rPr>
      <t>49872210</t>
    </r>
  </si>
  <si>
    <r>
      <t xml:space="preserve">600083438  </t>
    </r>
    <r>
      <rPr>
        <b/>
        <sz val="10"/>
        <color theme="1"/>
        <rFont val="Calibri"/>
        <family val="2"/>
        <charset val="238"/>
        <scheme val="minor"/>
      </rPr>
      <t>116700000</t>
    </r>
  </si>
  <si>
    <r>
      <t xml:space="preserve">116 700 033 </t>
    </r>
    <r>
      <rPr>
        <b/>
        <sz val="10"/>
        <color theme="1"/>
        <rFont val="Calibri"/>
        <family val="2"/>
        <charset val="238"/>
        <scheme val="minor"/>
      </rPr>
      <t xml:space="preserve"> 600083446</t>
    </r>
  </si>
  <si>
    <r>
      <t xml:space="preserve">40 000 000
</t>
    </r>
    <r>
      <rPr>
        <sz val="11"/>
        <color theme="1"/>
        <rFont val="Calibri"/>
        <family val="2"/>
        <charset val="238"/>
        <scheme val="minor"/>
      </rPr>
      <t>68 400 000</t>
    </r>
  </si>
  <si>
    <r>
      <t xml:space="preserve">2020   </t>
    </r>
    <r>
      <rPr>
        <sz val="11"/>
        <color theme="1"/>
        <rFont val="Calibri"/>
        <family val="2"/>
        <charset val="238"/>
        <scheme val="minor"/>
      </rPr>
      <t xml:space="preserve">                 2022</t>
    </r>
  </si>
  <si>
    <r>
      <t>2022</t>
    </r>
    <r>
      <rPr>
        <sz val="11"/>
        <color theme="1"/>
        <rFont val="Calibri"/>
        <family val="2"/>
        <charset val="238"/>
        <scheme val="minor"/>
      </rPr>
      <t xml:space="preserve">  2024</t>
    </r>
  </si>
  <si>
    <r>
      <t xml:space="preserve">2 500 000
</t>
    </r>
    <r>
      <rPr>
        <sz val="11"/>
        <color theme="1"/>
        <rFont val="Calibri"/>
        <family val="2"/>
        <charset val="238"/>
        <scheme val="minor"/>
      </rPr>
      <t>6 000 000</t>
    </r>
  </si>
  <si>
    <r>
      <t>2021</t>
    </r>
    <r>
      <rPr>
        <sz val="11"/>
        <color theme="1"/>
        <rFont val="Calibri"/>
        <family val="2"/>
        <charset val="238"/>
        <scheme val="minor"/>
      </rPr>
      <t xml:space="preserve">    2022</t>
    </r>
  </si>
  <si>
    <r>
      <t>2022</t>
    </r>
    <r>
      <rPr>
        <sz val="11"/>
        <color theme="1"/>
        <rFont val="Calibri"/>
        <family val="2"/>
        <charset val="238"/>
        <scheme val="minor"/>
      </rPr>
      <t xml:space="preserve">    2024</t>
    </r>
  </si>
  <si>
    <r>
      <t xml:space="preserve">7000000
</t>
    </r>
    <r>
      <rPr>
        <sz val="11"/>
        <color theme="1"/>
        <rFont val="Calibri"/>
        <family val="2"/>
        <charset val="238"/>
        <scheme val="minor"/>
      </rPr>
      <t>8 400 000</t>
    </r>
  </si>
  <si>
    <t xml:space="preserve">Úprava venkovního prostranství včetně herních prvků </t>
  </si>
  <si>
    <r>
      <t xml:space="preserve">100 000
</t>
    </r>
    <r>
      <rPr>
        <sz val="11"/>
        <color theme="1"/>
        <rFont val="Calibri"/>
        <family val="2"/>
        <charset val="238"/>
        <scheme val="minor"/>
      </rPr>
      <t>4 200 000</t>
    </r>
  </si>
  <si>
    <r>
      <rPr>
        <b/>
        <strike/>
        <sz val="8"/>
        <color theme="1"/>
        <rFont val="Calibri"/>
        <family val="2"/>
        <charset val="238"/>
        <scheme val="minor"/>
      </rPr>
      <t xml:space="preserve">Mateřská Škola, Most, Lidická 44,         </t>
    </r>
    <r>
      <rPr>
        <b/>
        <sz val="10"/>
        <color theme="1"/>
        <rFont val="Calibri"/>
        <family val="2"/>
        <charset val="238"/>
        <scheme val="minor"/>
      </rPr>
      <t xml:space="preserve">             </t>
    </r>
    <r>
      <rPr>
        <b/>
        <sz val="9"/>
        <color theme="1"/>
        <rFont val="Calibri"/>
        <family val="2"/>
        <charset val="238"/>
        <scheme val="minor"/>
      </rPr>
      <t xml:space="preserve">2. mateřská škola, Most, příspěvková organizace     </t>
    </r>
  </si>
  <si>
    <r>
      <t xml:space="preserve">666000212  </t>
    </r>
    <r>
      <rPr>
        <b/>
        <sz val="10"/>
        <color theme="1"/>
        <rFont val="Calibri"/>
        <family val="2"/>
        <charset val="238"/>
        <scheme val="minor"/>
      </rPr>
      <t>166000221</t>
    </r>
  </si>
  <si>
    <r>
      <rPr>
        <b/>
        <strike/>
        <sz val="8"/>
        <color theme="1"/>
        <rFont val="Calibri"/>
        <family val="2"/>
        <charset val="238"/>
        <scheme val="minor"/>
      </rPr>
      <t>Mateřská škola, Most, Růžová 1427,</t>
    </r>
    <r>
      <rPr>
        <b/>
        <sz val="10"/>
        <color theme="1"/>
        <rFont val="Calibri"/>
        <family val="2"/>
        <charset val="238"/>
        <scheme val="minor"/>
      </rPr>
      <t xml:space="preserve">                        </t>
    </r>
    <r>
      <rPr>
        <b/>
        <sz val="9"/>
        <color theme="1"/>
        <rFont val="Calibri"/>
        <family val="2"/>
        <charset val="238"/>
        <scheme val="minor"/>
      </rPr>
      <t xml:space="preserve">4. mateřská škola, Most, příspěvková organizace  </t>
    </r>
  </si>
  <si>
    <r>
      <t xml:space="preserve">600083420   </t>
    </r>
    <r>
      <rPr>
        <b/>
        <sz val="10"/>
        <color theme="1"/>
        <rFont val="Calibri"/>
        <family val="2"/>
        <charset val="238"/>
        <scheme val="minor"/>
      </rPr>
      <t>116700017</t>
    </r>
  </si>
  <si>
    <r>
      <t xml:space="preserve">Dovybavení herními prvky – lezecké plochy, </t>
    </r>
    <r>
      <rPr>
        <strike/>
        <sz val="9"/>
        <color theme="1"/>
        <rFont val="Calibri"/>
        <family val="2"/>
        <charset val="238"/>
        <scheme val="minor"/>
      </rPr>
      <t>mlhoviště</t>
    </r>
    <r>
      <rPr>
        <sz val="9"/>
        <color theme="1"/>
        <rFont val="Calibri"/>
        <family val="2"/>
        <charset val="238"/>
        <scheme val="minor"/>
      </rPr>
      <t xml:space="preserve"> výměna povrchu na školní zahradě za měkký s barevnými plochami, </t>
    </r>
    <r>
      <rPr>
        <strike/>
        <sz val="9"/>
        <color theme="1"/>
        <rFont val="Calibri"/>
        <family val="2"/>
        <charset val="238"/>
        <scheme val="minor"/>
      </rPr>
      <t>pítka</t>
    </r>
  </si>
  <si>
    <r>
      <t xml:space="preserve">ne
</t>
    </r>
    <r>
      <rPr>
        <sz val="11"/>
        <color theme="1"/>
        <rFont val="Calibri"/>
        <family val="2"/>
        <charset val="238"/>
        <scheme val="minor"/>
      </rPr>
      <t>ano</t>
    </r>
  </si>
  <si>
    <r>
      <t xml:space="preserve">Vybudování </t>
    </r>
    <r>
      <rPr>
        <strike/>
        <sz val="9"/>
        <color theme="1"/>
        <rFont val="Calibri"/>
        <family val="2"/>
        <charset val="238"/>
        <scheme val="minor"/>
      </rPr>
      <t>skleníků</t>
    </r>
    <r>
      <rPr>
        <sz val="9"/>
        <color theme="1"/>
        <rFont val="Calibri"/>
        <family val="2"/>
        <charset val="238"/>
        <scheme val="minor"/>
      </rPr>
      <t xml:space="preserve"> ploch pro pěstitelské práce, vybudování loučky na zahradě MŠ</t>
    </r>
  </si>
  <si>
    <t>Vytvoření dvou nových kmenových tříd včetně vybavení a sociálního zázemí pro děti včetně polytechnické dílny</t>
  </si>
  <si>
    <r>
      <t xml:space="preserve">10000000
</t>
    </r>
    <r>
      <rPr>
        <sz val="11"/>
        <color theme="1"/>
        <rFont val="Calibri"/>
        <family val="2"/>
        <charset val="238"/>
        <scheme val="minor"/>
      </rPr>
      <t>12 000 000</t>
    </r>
  </si>
  <si>
    <r>
      <t xml:space="preserve">2022
</t>
    </r>
    <r>
      <rPr>
        <sz val="11"/>
        <color theme="1"/>
        <rFont val="Calibri"/>
        <family val="2"/>
        <charset val="238"/>
        <scheme val="minor"/>
      </rPr>
      <t>2023</t>
    </r>
  </si>
  <si>
    <r>
      <t xml:space="preserve">1000000
</t>
    </r>
    <r>
      <rPr>
        <sz val="11"/>
        <color theme="1"/>
        <rFont val="Calibri"/>
        <family val="2"/>
        <charset val="238"/>
        <scheme val="minor"/>
      </rPr>
      <t>4 000 000</t>
    </r>
  </si>
  <si>
    <r>
      <t xml:space="preserve">1000000
</t>
    </r>
    <r>
      <rPr>
        <sz val="11"/>
        <color theme="1"/>
        <rFont val="Calibri"/>
        <family val="2"/>
        <charset val="238"/>
        <scheme val="minor"/>
      </rPr>
      <t>2 000 000</t>
    </r>
  </si>
  <si>
    <r>
      <rPr>
        <strike/>
        <sz val="11"/>
        <color theme="1"/>
        <rFont val="Calibri"/>
        <family val="2"/>
        <charset val="238"/>
        <scheme val="minor"/>
      </rPr>
      <t xml:space="preserve">600000
</t>
    </r>
    <r>
      <rPr>
        <sz val="11"/>
        <color theme="1"/>
        <rFont val="Calibri"/>
        <family val="2"/>
        <charset val="238"/>
        <scheme val="minor"/>
      </rPr>
      <t>800 000</t>
    </r>
  </si>
  <si>
    <r>
      <t xml:space="preserve">1500000
</t>
    </r>
    <r>
      <rPr>
        <sz val="11"/>
        <color theme="1"/>
        <rFont val="Calibri"/>
        <family val="2"/>
        <charset val="238"/>
        <scheme val="minor"/>
      </rPr>
      <t>2 500 000</t>
    </r>
  </si>
  <si>
    <r>
      <t xml:space="preserve">Venkovní polytechnická dílna
</t>
    </r>
    <r>
      <rPr>
        <sz val="10"/>
        <color theme="1"/>
        <rFont val="Calibri"/>
        <family val="2"/>
        <charset val="238"/>
        <scheme val="minor"/>
      </rPr>
      <t>Venkovní učebna s polytechnickou dílnou</t>
    </r>
    <r>
      <rPr>
        <strike/>
        <sz val="10"/>
        <color theme="1"/>
        <rFont val="Calibri"/>
        <family val="2"/>
        <charset val="238"/>
        <scheme val="minor"/>
      </rPr>
      <t xml:space="preserve"> </t>
    </r>
  </si>
  <si>
    <t>Šlo by o vybudování polytechnické dílny v prostorách zahrady MŠ – altán/učebna, pracovní stoly s dětským nářadím, napojení na vodu.
Lavice a stoly pro jednu třídu, tabuli, připojení na elektřinu a vodu, zpevnění plochy, vytvoření podlahy, pevná střecha.</t>
  </si>
  <si>
    <r>
      <t xml:space="preserve">1000000
</t>
    </r>
    <r>
      <rPr>
        <sz val="11"/>
        <color theme="1"/>
        <rFont val="Calibri"/>
        <family val="2"/>
        <charset val="238"/>
        <scheme val="minor"/>
      </rPr>
      <t>3 000 000</t>
    </r>
  </si>
  <si>
    <t xml:space="preserve">zázemí pro školní poradenské pracoviště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</si>
  <si>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</si>
  <si>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</si>
  <si>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r>
      <t xml:space="preserve">Výtah do školy
</t>
    </r>
    <r>
      <rPr>
        <sz val="10"/>
        <color theme="1"/>
        <rFont val="Calibri"/>
        <family val="2"/>
        <charset val="238"/>
        <scheme val="minor"/>
      </rPr>
      <t>Bezbariérovost</t>
    </r>
  </si>
  <si>
    <r>
      <t>Stavba vnějšího výtahu -</t>
    </r>
    <r>
      <rPr>
        <strike/>
        <sz val="9"/>
        <color theme="1"/>
        <rFont val="Calibri"/>
        <family val="2"/>
        <charset val="238"/>
        <scheme val="minor"/>
      </rPr>
      <t xml:space="preserve"> skleněný panoramatický</t>
    </r>
    <r>
      <rPr>
        <sz val="9"/>
        <color theme="1"/>
        <rFont val="Calibri"/>
        <family val="2"/>
        <charset val="238"/>
        <scheme val="minor"/>
      </rPr>
      <t xml:space="preserve"> výtah přístupný z budovy školy, WC, vstup do objektu a učeben</t>
    </r>
  </si>
  <si>
    <r>
      <rPr>
        <strike/>
        <sz val="11"/>
        <color theme="1"/>
        <rFont val="Calibri"/>
        <family val="2"/>
        <charset val="238"/>
        <scheme val="minor"/>
      </rPr>
      <t>4000000</t>
    </r>
    <r>
      <rPr>
        <sz val="11"/>
        <color theme="1"/>
        <rFont val="Calibri"/>
        <family val="2"/>
        <charset val="238"/>
        <scheme val="minor"/>
      </rPr>
      <t xml:space="preserve">
</t>
    </r>
    <r>
      <rPr>
        <strike/>
        <sz val="11"/>
        <color theme="1"/>
        <rFont val="Calibri"/>
        <family val="2"/>
        <charset val="238"/>
        <scheme val="minor"/>
      </rPr>
      <t xml:space="preserve">5 000 000
</t>
    </r>
    <r>
      <rPr>
        <sz val="11"/>
        <color theme="1"/>
        <rFont val="Calibri"/>
        <family val="2"/>
        <charset val="238"/>
        <scheme val="minor"/>
      </rPr>
      <t>6 000 000</t>
    </r>
  </si>
  <si>
    <r>
      <rPr>
        <strike/>
        <sz val="11"/>
        <color theme="1"/>
        <rFont val="Calibri"/>
        <family val="2"/>
        <charset val="238"/>
        <scheme val="minor"/>
      </rPr>
      <t>2020</t>
    </r>
    <r>
      <rPr>
        <sz val="11"/>
        <color theme="1"/>
        <rFont val="Calibri"/>
        <family val="2"/>
        <charset val="238"/>
        <scheme val="minor"/>
      </rPr>
      <t xml:space="preserve">
2022</t>
    </r>
  </si>
  <si>
    <r>
      <t xml:space="preserve">2025
</t>
    </r>
    <r>
      <rPr>
        <sz val="11"/>
        <color theme="1"/>
        <rFont val="Calibri"/>
        <family val="2"/>
        <charset val="238"/>
        <scheme val="minor"/>
      </rPr>
      <t>2027</t>
    </r>
  </si>
  <si>
    <r>
      <t xml:space="preserve">1000000
2 000 000
</t>
    </r>
    <r>
      <rPr>
        <sz val="11"/>
        <color theme="1"/>
        <rFont val="Calibri"/>
        <family val="2"/>
        <charset val="238"/>
        <scheme val="minor"/>
      </rPr>
      <t>3 000 000</t>
    </r>
  </si>
  <si>
    <r>
      <t xml:space="preserve">3000000
</t>
    </r>
    <r>
      <rPr>
        <sz val="11"/>
        <color theme="1"/>
        <rFont val="Calibri"/>
        <family val="2"/>
        <charset val="238"/>
        <scheme val="minor"/>
      </rPr>
      <t>18 600 000</t>
    </r>
  </si>
  <si>
    <r>
      <t xml:space="preserve">Multifunkční učebna polytechnického vzdělávání
</t>
    </r>
    <r>
      <rPr>
        <sz val="10"/>
        <color theme="1"/>
        <rFont val="Calibri"/>
        <family val="2"/>
        <charset val="238"/>
        <scheme val="minor"/>
      </rPr>
      <t>Odborná učebna robotiky a</t>
    </r>
    <r>
      <rPr>
        <strike/>
        <sz val="10"/>
        <color theme="1"/>
        <rFont val="Calibri"/>
        <family val="2"/>
        <charset val="238"/>
        <scheme val="minor"/>
      </rPr>
      <t xml:space="preserve"> </t>
    </r>
    <r>
      <rPr>
        <sz val="10"/>
        <color theme="1"/>
        <rFont val="Calibri"/>
        <family val="2"/>
        <charset val="238"/>
        <scheme val="minor"/>
      </rPr>
      <t>dílny</t>
    </r>
    <r>
      <rPr>
        <strike/>
        <sz val="10"/>
        <color theme="1"/>
        <rFont val="Calibri"/>
        <family val="2"/>
        <charset val="238"/>
        <scheme val="minor"/>
      </rPr>
      <t xml:space="preserve"> virtuální reality</t>
    </r>
    <r>
      <rPr>
        <sz val="10"/>
        <color theme="1"/>
        <rFont val="Calibri"/>
        <family val="2"/>
        <charset val="238"/>
        <scheme val="minor"/>
      </rPr>
      <t xml:space="preserve"> + kabinet.</t>
    </r>
    <r>
      <rPr>
        <strike/>
        <sz val="10"/>
        <color theme="1"/>
        <rFont val="Calibri"/>
        <family val="2"/>
        <charset val="238"/>
        <scheme val="minor"/>
      </rPr>
      <t xml:space="preserve">
</t>
    </r>
  </si>
  <si>
    <r>
      <t xml:space="preserve">Projekt bude zaměřen na přestavbu "spalovny" na multifunkční učebnu polytechnického vzdělávání (kovárna, keramická dílna, truhlárna, žákovská dílna)
</t>
    </r>
    <r>
      <rPr>
        <sz val="9"/>
        <color theme="1"/>
        <rFont val="Calibri"/>
        <family val="2"/>
        <charset val="238"/>
        <scheme val="minor"/>
      </rPr>
      <t>Modernizace prostoru žákovských dílen zaměřená na podporu digitalizace.</t>
    </r>
  </si>
  <si>
    <r>
      <rPr>
        <strike/>
        <sz val="11"/>
        <color theme="1"/>
        <rFont val="Calibri"/>
        <family val="2"/>
        <charset val="238"/>
        <scheme val="minor"/>
      </rPr>
      <t xml:space="preserve">10000000
</t>
    </r>
    <r>
      <rPr>
        <sz val="11"/>
        <color theme="1"/>
        <rFont val="Calibri"/>
        <family val="2"/>
        <charset val="238"/>
        <scheme val="minor"/>
      </rPr>
      <t>12 000 000</t>
    </r>
  </si>
  <si>
    <r>
      <t xml:space="preserve">2020
</t>
    </r>
    <r>
      <rPr>
        <sz val="11"/>
        <color theme="1"/>
        <rFont val="Calibri"/>
        <family val="2"/>
        <charset val="238"/>
        <scheme val="minor"/>
      </rPr>
      <t>2022</t>
    </r>
  </si>
  <si>
    <r>
      <rPr>
        <strike/>
        <sz val="11"/>
        <color theme="1"/>
        <rFont val="Calibri"/>
        <family val="2"/>
        <charset val="238"/>
        <scheme val="minor"/>
      </rPr>
      <t>2025</t>
    </r>
    <r>
      <rPr>
        <sz val="11"/>
        <color theme="1"/>
        <rFont val="Calibri"/>
        <family val="2"/>
        <charset val="238"/>
        <scheme val="minor"/>
      </rPr>
      <t xml:space="preserve">
2027</t>
    </r>
  </si>
  <si>
    <t xml:space="preserve">Odborná učebna informatiky a virtuální reality - vybavení nábytkem a technologiemi + kabinet. </t>
  </si>
  <si>
    <r>
      <rPr>
        <strike/>
        <sz val="11"/>
        <color theme="1"/>
        <rFont val="Calibri"/>
        <family val="2"/>
        <charset val="238"/>
        <scheme val="minor"/>
      </rPr>
      <t>2500000</t>
    </r>
    <r>
      <rPr>
        <sz val="11"/>
        <color theme="1"/>
        <rFont val="Calibri"/>
        <family val="2"/>
        <charset val="238"/>
        <scheme val="minor"/>
      </rPr>
      <t xml:space="preserve">
</t>
    </r>
    <r>
      <rPr>
        <strike/>
        <sz val="11"/>
        <color theme="1"/>
        <rFont val="Calibri"/>
        <family val="2"/>
        <charset val="238"/>
        <scheme val="minor"/>
      </rPr>
      <t>5 000 000</t>
    </r>
    <r>
      <rPr>
        <sz val="11"/>
        <color theme="1"/>
        <rFont val="Calibri"/>
        <family val="2"/>
        <charset val="238"/>
        <scheme val="minor"/>
      </rPr>
      <t xml:space="preserve">                                
</t>
    </r>
    <r>
      <rPr>
        <strike/>
        <sz val="11"/>
        <color theme="1"/>
        <rFont val="Calibri"/>
        <family val="2"/>
        <charset val="238"/>
        <scheme val="minor"/>
      </rPr>
      <t xml:space="preserve">5 200 000
</t>
    </r>
    <r>
      <rPr>
        <sz val="11"/>
        <color theme="1"/>
        <rFont val="Calibri"/>
        <family val="2"/>
        <charset val="238"/>
        <scheme val="minor"/>
      </rPr>
      <t>6 240 000</t>
    </r>
  </si>
  <si>
    <r>
      <rPr>
        <strike/>
        <sz val="11"/>
        <color theme="1"/>
        <rFont val="Calibri"/>
        <family val="2"/>
        <charset val="238"/>
        <scheme val="minor"/>
      </rPr>
      <t>2026</t>
    </r>
    <r>
      <rPr>
        <sz val="11"/>
        <color theme="1"/>
        <rFont val="Calibri"/>
        <family val="2"/>
        <charset val="238"/>
        <scheme val="minor"/>
      </rPr>
      <t xml:space="preserve">
2027</t>
    </r>
  </si>
  <si>
    <r>
      <t xml:space="preserve">Odborná učebna přírodních věd </t>
    </r>
    <r>
      <rPr>
        <strike/>
        <sz val="10"/>
        <color theme="1"/>
        <rFont val="Calibri"/>
        <family val="2"/>
        <charset val="238"/>
        <scheme val="minor"/>
      </rPr>
      <t xml:space="preserve">s virtuální realitou </t>
    </r>
    <r>
      <rPr>
        <sz val="10"/>
        <color theme="1"/>
        <rFont val="Calibri"/>
        <family val="2"/>
        <charset val="238"/>
        <scheme val="minor"/>
      </rPr>
      <t>- vybavení  nábytkem a technologiemi. Skleník pro praktickou výuku.</t>
    </r>
  </si>
  <si>
    <r>
      <rPr>
        <strike/>
        <sz val="11"/>
        <color theme="1"/>
        <rFont val="Calibri"/>
        <family val="2"/>
        <charset val="238"/>
        <scheme val="minor"/>
      </rPr>
      <t>2500000</t>
    </r>
    <r>
      <rPr>
        <sz val="11"/>
        <color theme="1"/>
        <rFont val="Calibri"/>
        <family val="2"/>
        <charset val="238"/>
        <scheme val="minor"/>
      </rPr>
      <t xml:space="preserve">
</t>
    </r>
    <r>
      <rPr>
        <strike/>
        <sz val="11"/>
        <color theme="1"/>
        <rFont val="Calibri"/>
        <family val="2"/>
        <charset val="238"/>
        <scheme val="minor"/>
      </rPr>
      <t xml:space="preserve">6 000 000
</t>
    </r>
    <r>
      <rPr>
        <sz val="11"/>
        <color theme="1"/>
        <rFont val="Calibri"/>
        <family val="2"/>
        <charset val="238"/>
        <scheme val="minor"/>
      </rPr>
      <t>7 200 000</t>
    </r>
  </si>
  <si>
    <r>
      <rPr>
        <strike/>
        <sz val="11"/>
        <color theme="1"/>
        <rFont val="Calibri"/>
        <family val="2"/>
        <charset val="238"/>
        <scheme val="minor"/>
      </rPr>
      <t xml:space="preserve">2500000
4 000 000 </t>
    </r>
    <r>
      <rPr>
        <sz val="11"/>
        <color theme="1"/>
        <rFont val="Calibri"/>
        <family val="2"/>
        <charset val="238"/>
        <scheme val="minor"/>
      </rPr>
      <t xml:space="preserve">
</t>
    </r>
    <r>
      <rPr>
        <strike/>
        <sz val="11"/>
        <color theme="1"/>
        <rFont val="Calibri"/>
        <family val="2"/>
        <charset val="238"/>
        <scheme val="minor"/>
      </rPr>
      <t xml:space="preserve">5 200 000
</t>
    </r>
    <r>
      <rPr>
        <sz val="11"/>
        <color theme="1"/>
        <rFont val="Calibri"/>
        <family val="2"/>
        <charset val="238"/>
        <scheme val="minor"/>
      </rPr>
      <t>6 240 000</t>
    </r>
  </si>
  <si>
    <r>
      <rPr>
        <strike/>
        <sz val="11"/>
        <color theme="1"/>
        <rFont val="Calibri"/>
        <family val="2"/>
        <charset val="238"/>
        <scheme val="minor"/>
      </rPr>
      <t>3500000</t>
    </r>
    <r>
      <rPr>
        <sz val="11"/>
        <color theme="1"/>
        <rFont val="Calibri"/>
        <family val="2"/>
        <charset val="238"/>
        <scheme val="minor"/>
      </rPr>
      <t xml:space="preserve">
</t>
    </r>
    <r>
      <rPr>
        <strike/>
        <sz val="11"/>
        <color theme="1"/>
        <rFont val="Calibri"/>
        <family val="2"/>
        <charset val="238"/>
        <scheme val="minor"/>
      </rPr>
      <t>8 000 000</t>
    </r>
    <r>
      <rPr>
        <sz val="11"/>
        <color theme="1"/>
        <rFont val="Calibri"/>
        <family val="2"/>
        <charset val="238"/>
        <scheme val="minor"/>
      </rPr>
      <t xml:space="preserve">
9 600 000</t>
    </r>
  </si>
  <si>
    <r>
      <rPr>
        <strike/>
        <sz val="11"/>
        <color theme="1"/>
        <rFont val="Calibri"/>
        <family val="2"/>
        <charset val="238"/>
        <scheme val="minor"/>
      </rPr>
      <t>2800000</t>
    </r>
    <r>
      <rPr>
        <sz val="11"/>
        <color theme="1"/>
        <rFont val="Calibri"/>
        <family val="2"/>
        <charset val="238"/>
        <scheme val="minor"/>
      </rPr>
      <t xml:space="preserve">
</t>
    </r>
    <r>
      <rPr>
        <strike/>
        <sz val="11"/>
        <color theme="1"/>
        <rFont val="Calibri"/>
        <family val="2"/>
        <charset val="238"/>
        <scheme val="minor"/>
      </rPr>
      <t xml:space="preserve">5 000 000
</t>
    </r>
    <r>
      <rPr>
        <sz val="11"/>
        <color theme="1"/>
        <rFont val="Calibri"/>
        <family val="2"/>
        <charset val="238"/>
        <scheme val="minor"/>
      </rPr>
      <t>6 600 000</t>
    </r>
  </si>
  <si>
    <r>
      <t xml:space="preserve">2022
</t>
    </r>
    <r>
      <rPr>
        <sz val="11"/>
        <color theme="1"/>
        <rFont val="Calibri"/>
        <family val="2"/>
        <charset val="238"/>
        <scheme val="minor"/>
      </rPr>
      <t>2021</t>
    </r>
  </si>
  <si>
    <r>
      <t xml:space="preserve">2023
</t>
    </r>
    <r>
      <rPr>
        <sz val="11"/>
        <color theme="1"/>
        <rFont val="Calibri"/>
        <family val="2"/>
        <charset val="238"/>
        <scheme val="minor"/>
      </rPr>
      <t>2027</t>
    </r>
  </si>
  <si>
    <r>
      <rPr>
        <strike/>
        <sz val="11"/>
        <color theme="1"/>
        <rFont val="Calibri"/>
        <family val="2"/>
        <charset val="238"/>
        <scheme val="minor"/>
      </rPr>
      <t>3500000</t>
    </r>
    <r>
      <rPr>
        <sz val="11"/>
        <color theme="1"/>
        <rFont val="Calibri"/>
        <family val="2"/>
        <charset val="238"/>
        <scheme val="minor"/>
      </rPr>
      <t xml:space="preserve">
</t>
    </r>
    <r>
      <rPr>
        <strike/>
        <sz val="11"/>
        <color theme="1"/>
        <rFont val="Calibri"/>
        <family val="2"/>
        <charset val="238"/>
        <scheme val="minor"/>
      </rPr>
      <t xml:space="preserve">4 000 000
</t>
    </r>
    <r>
      <rPr>
        <sz val="11"/>
        <color theme="1"/>
        <rFont val="Calibri"/>
        <family val="2"/>
        <charset val="238"/>
        <scheme val="minor"/>
      </rPr>
      <t>6 000 000</t>
    </r>
  </si>
  <si>
    <r>
      <t xml:space="preserve">1 200 000
</t>
    </r>
    <r>
      <rPr>
        <sz val="11"/>
        <color theme="1"/>
        <rFont val="Calibri"/>
        <family val="2"/>
        <charset val="238"/>
        <scheme val="minor"/>
      </rPr>
      <t>1 440 000</t>
    </r>
  </si>
  <si>
    <r>
      <t xml:space="preserve">vnitřní
</t>
    </r>
    <r>
      <rPr>
        <sz val="11"/>
        <color theme="1"/>
        <rFont val="Calibri"/>
        <family val="2"/>
        <charset val="238"/>
        <scheme val="minor"/>
      </rPr>
      <t>x</t>
    </r>
  </si>
  <si>
    <r>
      <t xml:space="preserve">Rekonstrukce prostor cvičné kuchyně - zpracování projektové dokumentace </t>
    </r>
    <r>
      <rPr>
        <strike/>
        <sz val="8"/>
        <color theme="1"/>
        <rFont val="Calibri"/>
        <family val="2"/>
        <charset val="238"/>
        <scheme val="minor"/>
      </rPr>
      <t>s dodržením podmínek bezbariérovosti.</t>
    </r>
    <r>
      <rPr>
        <sz val="8"/>
        <color theme="1"/>
        <rFont val="Calibri"/>
        <family val="2"/>
        <charset val="238"/>
        <scheme val="minor"/>
      </rPr>
      <t xml:space="preserve"> Stavební úpravy (elektroinstalace, rozvod vody), úprava stěn (štukování), výměna lina včetně stěrky, nákup a montáž nového nábytku a vybavení. </t>
    </r>
  </si>
  <si>
    <r>
      <rPr>
        <strike/>
        <sz val="11"/>
        <color theme="1"/>
        <rFont val="Calibri"/>
        <family val="2"/>
        <charset val="238"/>
        <scheme val="minor"/>
      </rPr>
      <t>1400000</t>
    </r>
    <r>
      <rPr>
        <sz val="11"/>
        <color theme="1"/>
        <rFont val="Calibri"/>
        <family val="2"/>
        <charset val="238"/>
        <scheme val="minor"/>
      </rPr>
      <t xml:space="preserve">
</t>
    </r>
    <r>
      <rPr>
        <strike/>
        <sz val="11"/>
        <color theme="1"/>
        <rFont val="Calibri"/>
        <family val="2"/>
        <charset val="238"/>
        <scheme val="minor"/>
      </rPr>
      <t>1 500 000</t>
    </r>
    <r>
      <rPr>
        <sz val="11"/>
        <color theme="1"/>
        <rFont val="Calibri"/>
        <family val="2"/>
        <charset val="238"/>
        <scheme val="minor"/>
      </rPr>
      <t xml:space="preserve">
</t>
    </r>
    <r>
      <rPr>
        <strike/>
        <sz val="11"/>
        <color theme="1"/>
        <rFont val="Calibri"/>
        <family val="2"/>
        <charset val="238"/>
        <scheme val="minor"/>
      </rPr>
      <t xml:space="preserve">2 500 000
</t>
    </r>
    <r>
      <rPr>
        <sz val="11"/>
        <color theme="1"/>
        <rFont val="Calibri"/>
        <family val="2"/>
        <charset val="238"/>
        <scheme val="minor"/>
      </rPr>
      <t>3 600 000</t>
    </r>
  </si>
  <si>
    <r>
      <rPr>
        <strike/>
        <sz val="11"/>
        <color theme="1"/>
        <rFont val="Calibri"/>
        <family val="2"/>
        <charset val="238"/>
        <scheme val="minor"/>
      </rPr>
      <t>3500000</t>
    </r>
    <r>
      <rPr>
        <sz val="11"/>
        <color theme="1"/>
        <rFont val="Calibri"/>
        <family val="2"/>
        <charset val="238"/>
        <scheme val="minor"/>
      </rPr>
      <t xml:space="preserve">
</t>
    </r>
    <r>
      <rPr>
        <strike/>
        <sz val="11"/>
        <color theme="1"/>
        <rFont val="Calibri"/>
        <family val="2"/>
        <charset val="238"/>
        <scheme val="minor"/>
      </rPr>
      <t xml:space="preserve">6 000 000
</t>
    </r>
    <r>
      <rPr>
        <sz val="11"/>
        <color theme="1"/>
        <rFont val="Calibri"/>
        <family val="2"/>
        <charset val="238"/>
        <scheme val="minor"/>
      </rPr>
      <t>8 400 000</t>
    </r>
  </si>
  <si>
    <r>
      <t xml:space="preserve">Rekonstrukce PC učebny
</t>
    </r>
    <r>
      <rPr>
        <sz val="10"/>
        <color theme="1"/>
        <rFont val="Calibri"/>
        <family val="2"/>
        <charset val="238"/>
        <scheme val="minor"/>
      </rPr>
      <t>Učebna IT a kabinet</t>
    </r>
  </si>
  <si>
    <r>
      <rPr>
        <strike/>
        <sz val="11"/>
        <color theme="1"/>
        <rFont val="Calibri"/>
        <family val="2"/>
        <charset val="238"/>
        <scheme val="minor"/>
      </rPr>
      <t>2500000</t>
    </r>
    <r>
      <rPr>
        <sz val="11"/>
        <color theme="1"/>
        <rFont val="Calibri"/>
        <family val="2"/>
        <charset val="238"/>
        <scheme val="minor"/>
      </rPr>
      <t xml:space="preserve">
</t>
    </r>
    <r>
      <rPr>
        <strike/>
        <sz val="11"/>
        <color theme="1"/>
        <rFont val="Calibri"/>
        <family val="2"/>
        <charset val="238"/>
        <scheme val="minor"/>
      </rPr>
      <t xml:space="preserve">5 000 000
</t>
    </r>
    <r>
      <rPr>
        <sz val="11"/>
        <color theme="1"/>
        <rFont val="Calibri"/>
        <family val="2"/>
        <charset val="238"/>
        <scheme val="minor"/>
      </rPr>
      <t>6 000 000</t>
    </r>
  </si>
  <si>
    <r>
      <t xml:space="preserve">Vybudování učebny </t>
    </r>
    <r>
      <rPr>
        <strike/>
        <sz val="10"/>
        <color theme="1"/>
        <rFont val="Calibri"/>
        <family val="2"/>
        <charset val="238"/>
        <scheme val="minor"/>
      </rPr>
      <t>dvou</t>
    </r>
    <r>
      <rPr>
        <sz val="10"/>
        <color theme="1"/>
        <rFont val="Calibri"/>
        <family val="2"/>
        <charset val="238"/>
        <scheme val="minor"/>
      </rPr>
      <t xml:space="preserve"> </t>
    </r>
    <r>
      <rPr>
        <strike/>
        <sz val="10"/>
        <color theme="1"/>
        <rFont val="Calibri"/>
        <family val="2"/>
        <charset val="238"/>
        <scheme val="minor"/>
      </rPr>
      <t>učeben</t>
    </r>
    <r>
      <rPr>
        <sz val="10"/>
        <color theme="1"/>
        <rFont val="Calibri"/>
        <family val="2"/>
        <charset val="238"/>
        <scheme val="minor"/>
      </rPr>
      <t xml:space="preserve"> ve venkovním arboretu</t>
    </r>
  </si>
  <si>
    <r>
      <t xml:space="preserve">Vybudování venkovní učebny </t>
    </r>
    <r>
      <rPr>
        <strike/>
        <sz val="9"/>
        <color theme="1"/>
        <rFont val="Calibri"/>
        <family val="2"/>
        <charset val="238"/>
        <scheme val="minor"/>
      </rPr>
      <t>2 učeben</t>
    </r>
    <r>
      <rPr>
        <sz val="9"/>
        <color theme="1"/>
        <rFont val="Calibri"/>
        <family val="2"/>
        <charset val="238"/>
        <scheme val="minor"/>
      </rPr>
      <t xml:space="preserve"> v prostoru arboreta na pozemku školy</t>
    </r>
  </si>
  <si>
    <r>
      <rPr>
        <strike/>
        <sz val="11"/>
        <color theme="1"/>
        <rFont val="Calibri"/>
        <family val="2"/>
        <charset val="238"/>
        <scheme val="minor"/>
      </rPr>
      <t>2000000</t>
    </r>
    <r>
      <rPr>
        <sz val="11"/>
        <color theme="1"/>
        <rFont val="Calibri"/>
        <family val="2"/>
        <charset val="238"/>
        <scheme val="minor"/>
      </rPr>
      <t xml:space="preserve">
</t>
    </r>
    <r>
      <rPr>
        <strike/>
        <sz val="11"/>
        <color theme="1"/>
        <rFont val="Calibri"/>
        <family val="2"/>
        <charset val="238"/>
        <scheme val="minor"/>
      </rPr>
      <t xml:space="preserve">5 000 000
</t>
    </r>
    <r>
      <rPr>
        <sz val="11"/>
        <color theme="1"/>
        <rFont val="Calibri"/>
        <family val="2"/>
        <charset val="238"/>
        <scheme val="minor"/>
      </rPr>
      <t>6 000 000</t>
    </r>
  </si>
  <si>
    <t>venkovní
x</t>
  </si>
  <si>
    <r>
      <t xml:space="preserve">4000000
</t>
    </r>
    <r>
      <rPr>
        <sz val="11"/>
        <color theme="1"/>
        <rFont val="Calibri"/>
        <family val="2"/>
        <charset val="238"/>
        <scheme val="minor"/>
      </rPr>
      <t>16 200 000</t>
    </r>
  </si>
  <si>
    <r>
      <rPr>
        <strike/>
        <sz val="11"/>
        <color theme="1"/>
        <rFont val="Calibri"/>
        <family val="2"/>
        <charset val="238"/>
        <scheme val="minor"/>
      </rPr>
      <t>5000000</t>
    </r>
    <r>
      <rPr>
        <sz val="11"/>
        <color theme="1"/>
        <rFont val="Calibri"/>
        <family val="2"/>
        <charset val="238"/>
        <scheme val="minor"/>
      </rPr>
      <t xml:space="preserve">
</t>
    </r>
    <r>
      <rPr>
        <strike/>
        <sz val="11"/>
        <color theme="1"/>
        <rFont val="Calibri"/>
        <family val="2"/>
        <charset val="238"/>
        <scheme val="minor"/>
      </rPr>
      <t xml:space="preserve">5 200 000
</t>
    </r>
    <r>
      <rPr>
        <sz val="11"/>
        <color theme="1"/>
        <rFont val="Calibri"/>
        <family val="2"/>
        <charset val="238"/>
        <scheme val="minor"/>
      </rPr>
      <t>7 800 000</t>
    </r>
  </si>
  <si>
    <r>
      <t xml:space="preserve">3000000
</t>
    </r>
    <r>
      <rPr>
        <sz val="11"/>
        <color theme="1"/>
        <rFont val="Calibri"/>
        <family val="2"/>
        <charset val="238"/>
        <scheme val="minor"/>
      </rPr>
      <t>3 600 000</t>
    </r>
  </si>
  <si>
    <r>
      <t xml:space="preserve">5000000
5 200 000
</t>
    </r>
    <r>
      <rPr>
        <sz val="11"/>
        <color theme="1"/>
        <rFont val="Calibri"/>
        <family val="2"/>
        <charset val="238"/>
        <scheme val="minor"/>
      </rPr>
      <t>6 240 000</t>
    </r>
  </si>
  <si>
    <r>
      <rPr>
        <strike/>
        <sz val="11"/>
        <color theme="1"/>
        <rFont val="Calibri"/>
        <family val="2"/>
        <charset val="238"/>
        <scheme val="minor"/>
      </rPr>
      <t xml:space="preserve">17000000
</t>
    </r>
    <r>
      <rPr>
        <sz val="11"/>
        <color theme="1"/>
        <rFont val="Calibri"/>
        <family val="2"/>
        <charset val="238"/>
        <scheme val="minor"/>
      </rPr>
      <t>20 400 000</t>
    </r>
  </si>
  <si>
    <r>
      <t xml:space="preserve">5 000 000
5 200 000
</t>
    </r>
    <r>
      <rPr>
        <sz val="11"/>
        <color theme="1"/>
        <rFont val="Calibri"/>
        <family val="2"/>
        <charset val="238"/>
        <scheme val="minor"/>
      </rPr>
      <t>8 400 000</t>
    </r>
  </si>
  <si>
    <r>
      <t xml:space="preserve">Celková obnova hřiště školy. Výměna povrchů a lokální opravy. </t>
    </r>
    <r>
      <rPr>
        <strike/>
        <sz val="10"/>
        <color theme="1"/>
        <rFont val="Calibri"/>
        <family val="2"/>
        <charset val="238"/>
        <scheme val="minor"/>
      </rPr>
      <t xml:space="preserve">Vybudování tenisového kurtu. </t>
    </r>
  </si>
  <si>
    <r>
      <rPr>
        <strike/>
        <sz val="11"/>
        <color theme="1"/>
        <rFont val="Calibri"/>
        <family val="2"/>
        <charset val="238"/>
        <scheme val="minor"/>
      </rPr>
      <t xml:space="preserve">3000000
</t>
    </r>
    <r>
      <rPr>
        <sz val="11"/>
        <color theme="1"/>
        <rFont val="Calibri"/>
        <family val="2"/>
        <charset val="238"/>
        <scheme val="minor"/>
      </rPr>
      <t>13 200 000</t>
    </r>
  </si>
  <si>
    <r>
      <t xml:space="preserve">2000000
</t>
    </r>
    <r>
      <rPr>
        <sz val="11"/>
        <color theme="1"/>
        <rFont val="Calibri"/>
        <family val="2"/>
        <charset val="238"/>
        <scheme val="minor"/>
      </rPr>
      <t>2 400 000</t>
    </r>
  </si>
  <si>
    <r>
      <t xml:space="preserve">Rekonstrukce a vybavení učebny fyziky
</t>
    </r>
    <r>
      <rPr>
        <sz val="10"/>
        <color theme="1"/>
        <rFont val="Calibri"/>
        <family val="2"/>
        <charset val="238"/>
        <scheme val="minor"/>
      </rPr>
      <t>Modernizace učebny fyziky</t>
    </r>
  </si>
  <si>
    <r>
      <t xml:space="preserve">500000
</t>
    </r>
    <r>
      <rPr>
        <sz val="11"/>
        <color theme="1"/>
        <rFont val="Calibri"/>
        <family val="2"/>
        <charset val="238"/>
        <scheme val="minor"/>
      </rPr>
      <t>800 000</t>
    </r>
  </si>
  <si>
    <r>
      <rPr>
        <strike/>
        <sz val="11"/>
        <color theme="1"/>
        <rFont val="Calibri"/>
        <family val="2"/>
        <charset val="238"/>
        <scheme val="minor"/>
      </rPr>
      <t>2019</t>
    </r>
    <r>
      <rPr>
        <sz val="11"/>
        <color theme="1"/>
        <rFont val="Calibri"/>
        <family val="2"/>
        <charset val="238"/>
        <scheme val="minor"/>
      </rPr>
      <t xml:space="preserve">
2021</t>
    </r>
  </si>
  <si>
    <r>
      <rPr>
        <strike/>
        <sz val="11"/>
        <color theme="1"/>
        <rFont val="Calibri"/>
        <family val="2"/>
        <charset val="238"/>
        <scheme val="minor"/>
      </rPr>
      <t>2023</t>
    </r>
    <r>
      <rPr>
        <sz val="11"/>
        <color theme="1"/>
        <rFont val="Calibri"/>
        <family val="2"/>
        <charset val="238"/>
        <scheme val="minor"/>
      </rPr>
      <t xml:space="preserve">
2027</t>
    </r>
  </si>
  <si>
    <r>
      <t xml:space="preserve">350000
</t>
    </r>
    <r>
      <rPr>
        <sz val="11"/>
        <color theme="1"/>
        <rFont val="Calibri"/>
        <family val="2"/>
        <charset val="238"/>
        <scheme val="minor"/>
      </rPr>
      <t>800 000</t>
    </r>
  </si>
  <si>
    <r>
      <t xml:space="preserve">2019
</t>
    </r>
    <r>
      <rPr>
        <sz val="11"/>
        <color theme="1"/>
        <rFont val="Calibri"/>
        <family val="2"/>
        <charset val="238"/>
        <scheme val="minor"/>
      </rPr>
      <t>2021</t>
    </r>
  </si>
  <si>
    <r>
      <t xml:space="preserve">2021
</t>
    </r>
    <r>
      <rPr>
        <sz val="11"/>
        <color theme="1"/>
        <rFont val="Calibri"/>
        <family val="2"/>
        <charset val="238"/>
        <scheme val="minor"/>
      </rPr>
      <t>2027</t>
    </r>
  </si>
  <si>
    <r>
      <rPr>
        <strike/>
        <sz val="11"/>
        <color theme="1"/>
        <rFont val="Calibri"/>
        <family val="2"/>
        <charset val="238"/>
        <scheme val="minor"/>
      </rPr>
      <t xml:space="preserve">2000000
</t>
    </r>
    <r>
      <rPr>
        <sz val="11"/>
        <color theme="1"/>
        <rFont val="Calibri"/>
        <family val="2"/>
        <charset val="238"/>
        <scheme val="minor"/>
      </rPr>
      <t>10 000 000</t>
    </r>
  </si>
  <si>
    <r>
      <rPr>
        <strike/>
        <sz val="11"/>
        <color theme="1"/>
        <rFont val="Calibri"/>
        <family val="2"/>
        <charset val="238"/>
        <scheme val="minor"/>
      </rPr>
      <t xml:space="preserve">2020
</t>
    </r>
    <r>
      <rPr>
        <sz val="11"/>
        <color theme="1"/>
        <rFont val="Calibri"/>
        <family val="2"/>
        <charset val="238"/>
        <scheme val="minor"/>
      </rPr>
      <t>2021</t>
    </r>
  </si>
  <si>
    <r>
      <rPr>
        <strike/>
        <sz val="11"/>
        <color theme="1"/>
        <rFont val="Calibri"/>
        <family val="2"/>
        <charset val="238"/>
        <scheme val="minor"/>
      </rPr>
      <t>2022</t>
    </r>
    <r>
      <rPr>
        <sz val="11"/>
        <color theme="1"/>
        <rFont val="Calibri"/>
        <family val="2"/>
        <charset val="238"/>
        <scheme val="minor"/>
      </rPr>
      <t xml:space="preserve">
2027</t>
    </r>
  </si>
  <si>
    <r>
      <t>2500000
4 000 000</t>
    </r>
    <r>
      <rPr>
        <sz val="11"/>
        <color theme="1"/>
        <rFont val="Calibri"/>
        <family val="2"/>
        <charset val="238"/>
        <scheme val="minor"/>
      </rPr>
      <t xml:space="preserve">
5 200 000</t>
    </r>
  </si>
  <si>
    <r>
      <rPr>
        <strike/>
        <sz val="11"/>
        <color theme="1"/>
        <rFont val="Calibri"/>
        <family val="2"/>
        <charset val="238"/>
        <scheme val="minor"/>
      </rPr>
      <t>2022</t>
    </r>
    <r>
      <rPr>
        <sz val="11"/>
        <color theme="1"/>
        <rFont val="Calibri"/>
        <family val="2"/>
        <charset val="238"/>
        <scheme val="minor"/>
      </rPr>
      <t xml:space="preserve">
2021</t>
    </r>
  </si>
  <si>
    <r>
      <rPr>
        <strike/>
        <sz val="11"/>
        <color theme="1"/>
        <rFont val="Calibri"/>
        <family val="2"/>
        <charset val="238"/>
        <scheme val="minor"/>
      </rPr>
      <t>2024</t>
    </r>
    <r>
      <rPr>
        <sz val="11"/>
        <color theme="1"/>
        <rFont val="Calibri"/>
        <family val="2"/>
        <charset val="238"/>
        <scheme val="minor"/>
      </rPr>
      <t xml:space="preserve">
2027</t>
    </r>
  </si>
  <si>
    <t>Vybudování bezbariérového WC, schodolez</t>
  </si>
  <si>
    <r>
      <t xml:space="preserve">2500000
5 000 000
</t>
    </r>
    <r>
      <rPr>
        <sz val="11"/>
        <color theme="1"/>
        <rFont val="Calibri"/>
        <family val="2"/>
        <charset val="238"/>
        <scheme val="minor"/>
      </rPr>
      <t>6 000 000</t>
    </r>
  </si>
  <si>
    <t>Rekonstrukce učebny, nákup strojového příslušenství, nákup nového nábytku; zajištění bezbariérového přístupu do učebny, včetně konektivity</t>
  </si>
  <si>
    <r>
      <t xml:space="preserve">1500000
4 000 000
</t>
    </r>
    <r>
      <rPr>
        <sz val="11"/>
        <color theme="1"/>
        <rFont val="Calibri"/>
        <family val="2"/>
        <charset val="238"/>
        <scheme val="minor"/>
      </rPr>
      <t>4 800 000</t>
    </r>
  </si>
  <si>
    <r>
      <t xml:space="preserve">2500000
9 000 000
</t>
    </r>
    <r>
      <rPr>
        <sz val="11"/>
        <color theme="1"/>
        <rFont val="Calibri"/>
        <family val="2"/>
        <charset val="238"/>
        <scheme val="minor"/>
      </rPr>
      <t>10 800 000</t>
    </r>
  </si>
  <si>
    <r>
      <t xml:space="preserve">2500000
6 000 000
</t>
    </r>
    <r>
      <rPr>
        <sz val="11"/>
        <color theme="1"/>
        <rFont val="Calibri"/>
        <family val="2"/>
        <charset val="238"/>
        <scheme val="minor"/>
      </rPr>
      <t>9 000 000</t>
    </r>
  </si>
  <si>
    <r>
      <t>2500000
5 000 000</t>
    </r>
    <r>
      <rPr>
        <sz val="11"/>
        <color theme="1"/>
        <rFont val="Calibri"/>
        <family val="2"/>
        <charset val="238"/>
        <scheme val="minor"/>
      </rPr>
      <t xml:space="preserve">
</t>
    </r>
    <r>
      <rPr>
        <strike/>
        <sz val="11"/>
        <color theme="1"/>
        <rFont val="Calibri"/>
        <family val="2"/>
        <charset val="238"/>
        <scheme val="minor"/>
      </rPr>
      <t xml:space="preserve">7 500 000
</t>
    </r>
    <r>
      <rPr>
        <sz val="11"/>
        <color theme="1"/>
        <rFont val="Calibri"/>
        <family val="2"/>
        <charset val="238"/>
        <scheme val="minor"/>
      </rPr>
      <t>12 000 000</t>
    </r>
  </si>
  <si>
    <r>
      <t>2500000
3 500 000</t>
    </r>
    <r>
      <rPr>
        <sz val="11"/>
        <color theme="1"/>
        <rFont val="Calibri"/>
        <family val="2"/>
        <charset val="238"/>
        <scheme val="minor"/>
      </rPr>
      <t xml:space="preserve">
</t>
    </r>
    <r>
      <rPr>
        <strike/>
        <sz val="11"/>
        <color theme="1"/>
        <rFont val="Calibri"/>
        <family val="2"/>
        <charset val="238"/>
        <scheme val="minor"/>
      </rPr>
      <t xml:space="preserve">5 400 000
</t>
    </r>
    <r>
      <rPr>
        <sz val="11"/>
        <color theme="1"/>
        <rFont val="Calibri"/>
        <family val="2"/>
        <charset val="238"/>
        <scheme val="minor"/>
      </rPr>
      <t>8 400 000</t>
    </r>
  </si>
  <si>
    <r>
      <rPr>
        <strike/>
        <sz val="11"/>
        <color theme="1"/>
        <rFont val="Calibri"/>
        <family val="2"/>
        <charset val="238"/>
        <scheme val="minor"/>
      </rPr>
      <t>100000</t>
    </r>
    <r>
      <rPr>
        <sz val="11"/>
        <color theme="1"/>
        <rFont val="Calibri"/>
        <family val="2"/>
        <charset val="238"/>
        <scheme val="minor"/>
      </rPr>
      <t xml:space="preserve">
</t>
    </r>
    <r>
      <rPr>
        <strike/>
        <sz val="11"/>
        <color theme="1"/>
        <rFont val="Calibri"/>
        <family val="2"/>
        <charset val="238"/>
        <scheme val="minor"/>
      </rPr>
      <t xml:space="preserve">200 000
</t>
    </r>
    <r>
      <rPr>
        <sz val="11"/>
        <color theme="1"/>
        <rFont val="Calibri"/>
        <family val="2"/>
        <charset val="238"/>
        <scheme val="minor"/>
      </rPr>
      <t>240 000</t>
    </r>
    <r>
      <rPr>
        <strike/>
        <sz val="11"/>
        <color theme="1"/>
        <rFont val="Calibri"/>
        <family val="2"/>
        <charset val="238"/>
        <scheme val="minor"/>
      </rPr>
      <t xml:space="preserve">
</t>
    </r>
  </si>
  <si>
    <r>
      <t xml:space="preserve">Vybudování </t>
    </r>
    <r>
      <rPr>
        <strike/>
        <sz val="9"/>
        <color theme="1"/>
        <rFont val="Calibri"/>
        <family val="2"/>
        <charset val="238"/>
        <scheme val="minor"/>
      </rPr>
      <t xml:space="preserve">dvou </t>
    </r>
    <r>
      <rPr>
        <sz val="9"/>
        <color theme="1"/>
        <rFont val="Calibri"/>
        <family val="2"/>
        <charset val="238"/>
        <scheme val="minor"/>
      </rPr>
      <t>jedné jazykových učeben.</t>
    </r>
  </si>
  <si>
    <r>
      <t>3000000
5 000 000</t>
    </r>
    <r>
      <rPr>
        <sz val="11"/>
        <color theme="1"/>
        <rFont val="Calibri"/>
        <family val="2"/>
        <charset val="238"/>
        <scheme val="minor"/>
      </rPr>
      <t xml:space="preserve">
</t>
    </r>
    <r>
      <rPr>
        <strike/>
        <sz val="11"/>
        <color theme="1"/>
        <rFont val="Calibri"/>
        <family val="2"/>
        <charset val="238"/>
        <scheme val="minor"/>
      </rPr>
      <t xml:space="preserve">5 200 000
</t>
    </r>
    <r>
      <rPr>
        <sz val="11"/>
        <color theme="1"/>
        <rFont val="Calibri"/>
        <family val="2"/>
        <charset val="238"/>
        <scheme val="minor"/>
      </rPr>
      <t>6 240 000</t>
    </r>
  </si>
  <si>
    <r>
      <rPr>
        <sz val="10"/>
        <color theme="1"/>
        <rFont val="Calibri"/>
        <family val="2"/>
        <charset val="238"/>
        <scheme val="minor"/>
      </rPr>
      <t>Venkovní učebna</t>
    </r>
    <r>
      <rPr>
        <strike/>
        <sz val="10"/>
        <color theme="1"/>
        <rFont val="Calibri"/>
        <family val="2"/>
        <charset val="238"/>
        <scheme val="minor"/>
      </rPr>
      <t xml:space="preserve"> Venkovní arboretum s učebnou</t>
    </r>
  </si>
  <si>
    <r>
      <t xml:space="preserve">1200000
5 000 000
</t>
    </r>
    <r>
      <rPr>
        <sz val="11"/>
        <color theme="1"/>
        <rFont val="Calibri"/>
        <family val="2"/>
        <charset val="238"/>
        <scheme val="minor"/>
      </rPr>
      <t>6 000 000</t>
    </r>
  </si>
  <si>
    <r>
      <rPr>
        <strike/>
        <sz val="10"/>
        <color theme="1"/>
        <rFont val="Calibri"/>
        <family val="2"/>
        <charset val="238"/>
        <scheme val="minor"/>
      </rPr>
      <t>Renovace</t>
    </r>
    <r>
      <rPr>
        <sz val="10"/>
        <color theme="1"/>
        <rFont val="Calibri"/>
        <family val="2"/>
        <charset val="238"/>
        <scheme val="minor"/>
      </rPr>
      <t xml:space="preserve"> Vybudování dvou učeben ICT</t>
    </r>
  </si>
  <si>
    <r>
      <rPr>
        <strike/>
        <sz val="9"/>
        <color theme="1"/>
        <rFont val="Calibri"/>
        <family val="2"/>
        <charset val="238"/>
        <scheme val="minor"/>
      </rPr>
      <t>Renovace</t>
    </r>
    <r>
      <rPr>
        <sz val="9"/>
        <color theme="1"/>
        <rFont val="Calibri"/>
        <family val="2"/>
        <charset val="238"/>
        <scheme val="minor"/>
      </rPr>
      <t xml:space="preserve"> Vybudování dvou učeben ICT - doplnění 3D technologiemi.</t>
    </r>
  </si>
  <si>
    <r>
      <t>2500000
10 000 000</t>
    </r>
    <r>
      <rPr>
        <sz val="11"/>
        <color theme="1"/>
        <rFont val="Calibri"/>
        <family val="2"/>
        <charset val="238"/>
        <scheme val="minor"/>
      </rPr>
      <t xml:space="preserve">
</t>
    </r>
    <r>
      <rPr>
        <strike/>
        <sz val="11"/>
        <color theme="1"/>
        <rFont val="Calibri"/>
        <family val="2"/>
        <charset val="238"/>
        <scheme val="minor"/>
      </rPr>
      <t xml:space="preserve">10 400 000
</t>
    </r>
    <r>
      <rPr>
        <sz val="11"/>
        <color theme="1"/>
        <rFont val="Calibri"/>
        <family val="2"/>
        <charset val="238"/>
        <scheme val="minor"/>
      </rPr>
      <t>13 800 000</t>
    </r>
  </si>
  <si>
    <r>
      <rPr>
        <strike/>
        <sz val="11"/>
        <color theme="1"/>
        <rFont val="Calibri"/>
        <family val="2"/>
        <charset val="238"/>
        <scheme val="minor"/>
      </rPr>
      <t>20000000</t>
    </r>
    <r>
      <rPr>
        <sz val="11"/>
        <color theme="1"/>
        <rFont val="Calibri"/>
        <family val="2"/>
        <charset val="238"/>
        <scheme val="minor"/>
      </rPr>
      <t xml:space="preserve">
</t>
    </r>
    <r>
      <rPr>
        <strike/>
        <sz val="11"/>
        <color theme="1"/>
        <rFont val="Calibri"/>
        <family val="2"/>
        <charset val="238"/>
        <scheme val="minor"/>
      </rPr>
      <t xml:space="preserve">22 500 000
</t>
    </r>
    <r>
      <rPr>
        <sz val="11"/>
        <color theme="1"/>
        <rFont val="Calibri"/>
        <family val="2"/>
        <charset val="238"/>
        <scheme val="minor"/>
      </rPr>
      <t>30 000 000</t>
    </r>
  </si>
  <si>
    <r>
      <rPr>
        <strike/>
        <sz val="10"/>
        <color theme="1"/>
        <rFont val="Calibri"/>
        <family val="2"/>
        <charset val="238"/>
        <scheme val="minor"/>
      </rPr>
      <t>Rozšíření konektivity, ICT ve výuce,</t>
    </r>
    <r>
      <rPr>
        <sz val="10"/>
        <color theme="1"/>
        <rFont val="Calibri"/>
        <family val="2"/>
        <charset val="238"/>
        <scheme val="minor"/>
      </rPr>
      <t xml:space="preserve"> </t>
    </r>
    <r>
      <rPr>
        <strike/>
        <sz val="10"/>
        <color theme="1"/>
        <rFont val="Calibri"/>
        <family val="2"/>
        <charset val="238"/>
        <scheme val="minor"/>
      </rPr>
      <t xml:space="preserve">konektivita
</t>
    </r>
    <r>
      <rPr>
        <sz val="10"/>
        <color theme="1"/>
        <rFont val="Calibri"/>
        <family val="2"/>
        <charset val="238"/>
        <scheme val="minor"/>
      </rPr>
      <t>konektivita</t>
    </r>
  </si>
  <si>
    <r>
      <rPr>
        <strike/>
        <sz val="9"/>
        <color theme="1"/>
        <rFont val="Calibri"/>
        <family val="2"/>
        <charset val="238"/>
        <scheme val="minor"/>
      </rPr>
      <t xml:space="preserve">Pořízení mobilní učebny pro výuku cizích předmětů a přírodovědných předmětů. </t>
    </r>
    <r>
      <rPr>
        <sz val="9"/>
        <color theme="1"/>
        <rFont val="Calibri"/>
        <family val="2"/>
        <charset val="238"/>
        <scheme val="minor"/>
      </rPr>
      <t>Rozšíření konektivity na škole.</t>
    </r>
  </si>
  <si>
    <r>
      <t>2500000
4 000 000</t>
    </r>
    <r>
      <rPr>
        <sz val="11"/>
        <color theme="1"/>
        <rFont val="Calibri"/>
        <family val="2"/>
        <charset val="238"/>
        <scheme val="minor"/>
      </rPr>
      <t xml:space="preserve">
</t>
    </r>
    <r>
      <rPr>
        <strike/>
        <sz val="11"/>
        <color theme="1"/>
        <rFont val="Calibri"/>
        <family val="2"/>
        <charset val="238"/>
        <scheme val="minor"/>
      </rPr>
      <t xml:space="preserve">5 000 000
</t>
    </r>
    <r>
      <rPr>
        <sz val="11"/>
        <color theme="1"/>
        <rFont val="Calibri"/>
        <family val="2"/>
        <charset val="238"/>
        <scheme val="minor"/>
      </rPr>
      <t>9 600 000</t>
    </r>
  </si>
  <si>
    <r>
      <t xml:space="preserve">300 000
</t>
    </r>
    <r>
      <rPr>
        <sz val="11"/>
        <color theme="1"/>
        <rFont val="Calibri"/>
        <family val="2"/>
        <charset val="238"/>
        <scheme val="minor"/>
      </rPr>
      <t>360 000</t>
    </r>
  </si>
  <si>
    <r>
      <t>Výstavba</t>
    </r>
    <r>
      <rPr>
        <strike/>
        <sz val="9"/>
        <color theme="1"/>
        <rFont val="Calibri"/>
        <family val="2"/>
        <charset val="238"/>
        <scheme val="minor"/>
      </rPr>
      <t xml:space="preserve"> altánu</t>
    </r>
    <r>
      <rPr>
        <sz val="9"/>
        <color theme="1"/>
        <rFont val="Calibri"/>
        <family val="2"/>
        <charset val="238"/>
        <scheme val="minor"/>
      </rPr>
      <t xml:space="preserve"> venkovní učebny v areálu školy se sezením pro jednu třídu pro sběr přírodního materiálu, ekologickou výchovu, výtvarného ateliéru aj.</t>
    </r>
  </si>
  <si>
    <r>
      <rPr>
        <strike/>
        <sz val="11"/>
        <color theme="1"/>
        <rFont val="Calibri"/>
        <family val="2"/>
        <charset val="238"/>
        <scheme val="minor"/>
      </rPr>
      <t>1000000</t>
    </r>
    <r>
      <rPr>
        <sz val="11"/>
        <color theme="1"/>
        <rFont val="Calibri"/>
        <family val="2"/>
        <charset val="238"/>
        <scheme val="minor"/>
      </rPr>
      <t xml:space="preserve">
6 000 000</t>
    </r>
  </si>
  <si>
    <r>
      <t xml:space="preserve">2022
</t>
    </r>
    <r>
      <rPr>
        <sz val="11"/>
        <color theme="1"/>
        <rFont val="Calibri"/>
        <family val="2"/>
        <charset val="238"/>
        <scheme val="minor"/>
      </rPr>
      <t>2027</t>
    </r>
  </si>
  <si>
    <r>
      <t xml:space="preserve">4000000
</t>
    </r>
    <r>
      <rPr>
        <sz val="11"/>
        <color theme="1"/>
        <rFont val="Calibri"/>
        <family val="2"/>
        <charset val="238"/>
        <scheme val="minor"/>
      </rPr>
      <t>5 000 000</t>
    </r>
  </si>
  <si>
    <r>
      <rPr>
        <strike/>
        <sz val="11"/>
        <color theme="1"/>
        <rFont val="Calibri"/>
        <family val="2"/>
        <charset val="238"/>
        <scheme val="minor"/>
      </rPr>
      <t>7000000</t>
    </r>
    <r>
      <rPr>
        <sz val="11"/>
        <color theme="1"/>
        <rFont val="Calibri"/>
        <family val="2"/>
        <charset val="238"/>
        <scheme val="minor"/>
      </rPr>
      <t xml:space="preserve">
12 500 000</t>
    </r>
  </si>
  <si>
    <r>
      <t xml:space="preserve">Statutární město Most
</t>
    </r>
    <r>
      <rPr>
        <sz val="11"/>
        <color theme="1"/>
        <rFont val="Calibri"/>
        <family val="2"/>
        <charset val="238"/>
        <scheme val="minor"/>
      </rPr>
      <t>Obec Bečov</t>
    </r>
  </si>
  <si>
    <r>
      <t xml:space="preserve">ano
</t>
    </r>
    <r>
      <rPr>
        <sz val="11"/>
        <color theme="1"/>
        <rFont val="Calibri"/>
        <family val="2"/>
        <charset val="238"/>
        <scheme val="minor"/>
      </rPr>
      <t>x</t>
    </r>
  </si>
  <si>
    <r>
      <t xml:space="preserve">300000
</t>
    </r>
    <r>
      <rPr>
        <sz val="11"/>
        <color theme="1"/>
        <rFont val="Calibri"/>
        <family val="2"/>
        <charset val="238"/>
        <scheme val="minor"/>
      </rPr>
      <t>600 000</t>
    </r>
  </si>
  <si>
    <r>
      <t xml:space="preserve">3000000
</t>
    </r>
    <r>
      <rPr>
        <sz val="11"/>
        <color theme="1"/>
        <rFont val="Calibri"/>
        <family val="2"/>
        <charset val="238"/>
        <scheme val="minor"/>
      </rPr>
      <t>5 000 000</t>
    </r>
  </si>
  <si>
    <r>
      <rPr>
        <strike/>
        <sz val="11"/>
        <color theme="1"/>
        <rFont val="Calibri"/>
        <family val="2"/>
        <charset val="238"/>
        <scheme val="minor"/>
      </rPr>
      <t xml:space="preserve">6000000
</t>
    </r>
    <r>
      <rPr>
        <sz val="11"/>
        <color theme="1"/>
        <rFont val="Calibri"/>
        <family val="2"/>
        <charset val="238"/>
        <scheme val="minor"/>
      </rPr>
      <t>10 000 000</t>
    </r>
  </si>
  <si>
    <r>
      <t xml:space="preserve">920000
</t>
    </r>
    <r>
      <rPr>
        <sz val="11"/>
        <color theme="1"/>
        <rFont val="Calibri"/>
        <family val="2"/>
        <charset val="238"/>
        <scheme val="minor"/>
      </rPr>
      <t>1 500 000</t>
    </r>
  </si>
  <si>
    <r>
      <rPr>
        <strike/>
        <sz val="11"/>
        <color theme="1"/>
        <rFont val="Calibri"/>
        <family val="2"/>
        <charset val="238"/>
        <scheme val="minor"/>
      </rPr>
      <t xml:space="preserve">2000000
</t>
    </r>
    <r>
      <rPr>
        <sz val="11"/>
        <color theme="1"/>
        <rFont val="Calibri"/>
        <family val="2"/>
        <charset val="238"/>
        <scheme val="minor"/>
      </rPr>
      <t>2 500 000</t>
    </r>
  </si>
  <si>
    <r>
      <t>Hardware:</t>
    </r>
    <r>
      <rPr>
        <sz val="9"/>
        <color theme="1"/>
        <rFont val="Calibri"/>
        <family val="2"/>
        <charset val="238"/>
        <scheme val="minor"/>
      </rPr>
      <t xml:space="preserve"> virtuální brýle - sada 16 ks, notebook, ovladače, dokovací stanice,  školení pg. pracovníků, následný servis.         </t>
    </r>
    <r>
      <rPr>
        <u/>
        <sz val="9"/>
        <color theme="1"/>
        <rFont val="Calibri"/>
        <family val="2"/>
        <charset val="238"/>
        <scheme val="minor"/>
      </rPr>
      <t>Software</t>
    </r>
    <r>
      <rPr>
        <sz val="9"/>
        <color theme="1"/>
        <rFont val="Calibri"/>
        <family val="2"/>
        <charset val="238"/>
        <scheme val="minor"/>
      </rPr>
      <t xml:space="preserve">: programy na výuku předmětů fyzika, chemie, biologie, matematika, astronomie, zeměpis, cizí jazyky. </t>
    </r>
  </si>
  <si>
    <r>
      <t xml:space="preserve">5000000
</t>
    </r>
    <r>
      <rPr>
        <sz val="11"/>
        <color theme="1"/>
        <rFont val="Calibri"/>
        <family val="2"/>
        <charset val="238"/>
        <scheme val="minor"/>
      </rPr>
      <t>15 000 000</t>
    </r>
  </si>
  <si>
    <r>
      <t xml:space="preserve">Ano - se SVČ
</t>
    </r>
    <r>
      <rPr>
        <sz val="11"/>
        <color theme="1"/>
        <rFont val="Calibri"/>
        <family val="2"/>
        <charset val="238"/>
        <scheme val="minor"/>
      </rPr>
      <t>x</t>
    </r>
  </si>
  <si>
    <t>stručný popis, např. zpracovaná PD, zajištěné výkupy, výber dodavatele</t>
  </si>
  <si>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</si>
  <si>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r>
      <t xml:space="preserve">Grid Consulting &amp; Trading s.r.o.
</t>
    </r>
    <r>
      <rPr>
        <b/>
        <sz val="10"/>
        <color theme="1"/>
        <rFont val="Calibri"/>
        <family val="2"/>
        <charset val="238"/>
        <scheme val="minor"/>
      </rPr>
      <t>Bridge Academy Group, s.r.o.</t>
    </r>
  </si>
  <si>
    <r>
      <t xml:space="preserve">4285646
</t>
    </r>
    <r>
      <rPr>
        <b/>
        <sz val="10"/>
        <color theme="1"/>
        <rFont val="Calibri"/>
        <family val="2"/>
        <charset val="238"/>
        <scheme val="minor"/>
      </rPr>
      <t>9463062</t>
    </r>
  </si>
  <si>
    <r>
      <rPr>
        <strike/>
        <sz val="9"/>
        <color theme="1"/>
        <rFont val="Calibri"/>
        <family val="2"/>
        <charset val="238"/>
        <scheme val="minor"/>
      </rPr>
      <t xml:space="preserve">BRIDGE714 </t>
    </r>
    <r>
      <rPr>
        <sz val="9"/>
        <color theme="1"/>
        <rFont val="Calibri"/>
        <family val="2"/>
        <charset val="238"/>
        <scheme val="minor"/>
      </rPr>
      <t>Bridge Academy Group</t>
    </r>
    <r>
      <rPr>
        <strike/>
        <sz val="9"/>
        <color theme="1"/>
        <rFont val="Calibri"/>
        <family val="2"/>
        <charset val="238"/>
        <scheme val="minor"/>
      </rPr>
      <t xml:space="preserve"> </t>
    </r>
    <r>
      <rPr>
        <sz val="9"/>
        <color theme="1"/>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</si>
  <si>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1"/>
        <color theme="1"/>
        <rFont val="Calibri"/>
        <family val="2"/>
        <charset val="238"/>
        <scheme val="minor"/>
      </rPr>
      <t>8000000</t>
    </r>
    <r>
      <rPr>
        <sz val="11"/>
        <color theme="1"/>
        <rFont val="Calibri"/>
        <family val="2"/>
        <charset val="238"/>
        <scheme val="minor"/>
      </rPr>
      <t xml:space="preserve">
20 000 000</t>
    </r>
  </si>
  <si>
    <r>
      <t xml:space="preserve">2017
</t>
    </r>
    <r>
      <rPr>
        <sz val="11"/>
        <color theme="1"/>
        <rFont val="Calibri"/>
        <family val="2"/>
        <charset val="238"/>
        <scheme val="minor"/>
      </rPr>
      <t>2021</t>
    </r>
  </si>
  <si>
    <r>
      <t xml:space="preserve">5000000
</t>
    </r>
    <r>
      <rPr>
        <sz val="11"/>
        <color theme="1"/>
        <rFont val="Calibri"/>
        <family val="2"/>
        <charset val="238"/>
        <scheme val="minor"/>
      </rPr>
      <t>7 000 000</t>
    </r>
  </si>
  <si>
    <r>
      <rPr>
        <strike/>
        <sz val="11"/>
        <color theme="1"/>
        <rFont val="Calibri"/>
        <family val="2"/>
        <charset val="238"/>
        <scheme val="minor"/>
      </rPr>
      <t>2016</t>
    </r>
    <r>
      <rPr>
        <sz val="11"/>
        <color theme="1"/>
        <rFont val="Calibri"/>
        <family val="2"/>
        <charset val="238"/>
        <scheme val="minor"/>
      </rPr>
      <t xml:space="preserve">
2021</t>
    </r>
  </si>
  <si>
    <r>
      <rPr>
        <strike/>
        <sz val="11"/>
        <color rgb="FFFF0000"/>
        <rFont val="Calibri"/>
        <family val="2"/>
        <charset val="238"/>
        <scheme val="minor"/>
      </rPr>
      <t>zpracovává se PD</t>
    </r>
    <r>
      <rPr>
        <sz val="11"/>
        <color theme="1"/>
        <rFont val="Calibri"/>
        <family val="2"/>
        <charset val="238"/>
        <scheme val="minor"/>
      </rPr>
      <t xml:space="preserve">
</t>
    </r>
    <r>
      <rPr>
        <sz val="11"/>
        <color rgb="FFFF0000"/>
        <rFont val="Calibri"/>
        <family val="2"/>
        <charset val="238"/>
        <scheme val="minor"/>
      </rPr>
      <t>výběr dodavatele</t>
    </r>
  </si>
  <si>
    <r>
      <rPr>
        <strike/>
        <sz val="11"/>
        <color theme="1"/>
        <rFont val="Calibri"/>
        <family val="2"/>
        <charset val="238"/>
        <scheme val="minor"/>
      </rPr>
      <t>zpracovává se PD</t>
    </r>
    <r>
      <rPr>
        <strike/>
        <sz val="11"/>
        <color rgb="FFFF0000"/>
        <rFont val="Calibri"/>
        <family val="2"/>
        <charset val="238"/>
        <scheme val="minor"/>
      </rPr>
      <t xml:space="preserve">
vybraný dodavatel</t>
    </r>
    <r>
      <rPr>
        <sz val="11"/>
        <color rgb="FFFF0000"/>
        <rFont val="Calibri"/>
        <family val="2"/>
        <charset val="238"/>
        <scheme val="minor"/>
      </rPr>
      <t xml:space="preserve">
v realizaci</t>
    </r>
  </si>
  <si>
    <r>
      <rPr>
        <strike/>
        <sz val="11"/>
        <color theme="1"/>
        <rFont val="Calibri"/>
        <family val="2"/>
        <charset val="238"/>
        <scheme val="minor"/>
      </rPr>
      <t xml:space="preserve">zpracovává se PD
</t>
    </r>
    <r>
      <rPr>
        <strike/>
        <sz val="11"/>
        <color rgb="FFFF0000"/>
        <rFont val="Calibri"/>
        <family val="2"/>
        <charset val="238"/>
        <scheme val="minor"/>
      </rPr>
      <t>vybraný dodavatel</t>
    </r>
    <r>
      <rPr>
        <sz val="11"/>
        <color rgb="FFFF0000"/>
        <rFont val="Calibri"/>
        <family val="2"/>
        <charset val="238"/>
        <scheme val="minor"/>
      </rPr>
      <t xml:space="preserve">
v realizaci</t>
    </r>
  </si>
  <si>
    <r>
      <t xml:space="preserve">zpracovává se PD
</t>
    </r>
    <r>
      <rPr>
        <strike/>
        <sz val="11"/>
        <color rgb="FFFF0000"/>
        <rFont val="Calibri"/>
        <family val="2"/>
        <charset val="238"/>
        <scheme val="minor"/>
      </rPr>
      <t>vybraný dodavatel</t>
    </r>
    <r>
      <rPr>
        <sz val="11"/>
        <color rgb="FFFF0000"/>
        <rFont val="Calibri"/>
        <family val="2"/>
        <charset val="238"/>
        <scheme val="minor"/>
      </rPr>
      <t xml:space="preserve">
v realizaci</t>
    </r>
  </si>
  <si>
    <r>
      <t>zpracovává se PD</t>
    </r>
    <r>
      <rPr>
        <strike/>
        <sz val="11"/>
        <color rgb="FFFF0000"/>
        <rFont val="Calibri"/>
        <family val="2"/>
        <charset val="238"/>
        <scheme val="minor"/>
      </rPr>
      <t xml:space="preserve">
vybraný dodavatel</t>
    </r>
    <r>
      <rPr>
        <sz val="11"/>
        <color rgb="FFFF0000"/>
        <rFont val="Calibri"/>
        <family val="2"/>
        <charset val="238"/>
        <scheme val="minor"/>
      </rPr>
      <t xml:space="preserve">
v realizaci</t>
    </r>
  </si>
  <si>
    <r>
      <rPr>
        <strike/>
        <sz val="11"/>
        <color theme="1"/>
        <rFont val="Calibri"/>
        <family val="2"/>
        <charset val="238"/>
        <scheme val="minor"/>
      </rPr>
      <t xml:space="preserve">zpracovává se PD
</t>
    </r>
    <r>
      <rPr>
        <strike/>
        <sz val="11"/>
        <color rgb="FFFF0000"/>
        <rFont val="Calibri"/>
        <family val="2"/>
        <charset val="238"/>
        <scheme val="minor"/>
      </rPr>
      <t>plánovaná realizace</t>
    </r>
    <r>
      <rPr>
        <sz val="11"/>
        <color rgb="FFFF0000"/>
        <rFont val="Calibri"/>
        <family val="2"/>
        <charset val="238"/>
        <scheme val="minor"/>
      </rPr>
      <t xml:space="preserve">
v realizaci</t>
    </r>
  </si>
  <si>
    <r>
      <t xml:space="preserve">Plánováno
</t>
    </r>
    <r>
      <rPr>
        <strike/>
        <sz val="11"/>
        <color rgb="FFFF0000"/>
        <rFont val="Calibri"/>
        <family val="2"/>
        <charset val="238"/>
        <scheme val="minor"/>
      </rPr>
      <t>zpracovává se PD</t>
    </r>
    <r>
      <rPr>
        <sz val="11"/>
        <color rgb="FFFF0000"/>
        <rFont val="Calibri"/>
        <family val="2"/>
        <charset val="238"/>
        <scheme val="minor"/>
      </rPr>
      <t xml:space="preserve">
v realizaci</t>
    </r>
  </si>
  <si>
    <r>
      <t xml:space="preserve">zpracovává se PD
</t>
    </r>
    <r>
      <rPr>
        <strike/>
        <sz val="9"/>
        <color rgb="FFFF0000"/>
        <rFont val="Calibri"/>
        <family val="2"/>
        <charset val="238"/>
        <scheme val="minor"/>
      </rPr>
      <t>částečně v realizaci terénní úpravy prostoru učeben v přírodě, plánována rekonstrukce povrchu dvora</t>
    </r>
    <r>
      <rPr>
        <sz val="9"/>
        <color rgb="FFFF0000"/>
        <rFont val="Calibri"/>
        <family val="2"/>
        <charset val="238"/>
        <scheme val="minor"/>
      </rPr>
      <t xml:space="preserve">
v realizaci</t>
    </r>
  </si>
  <si>
    <r>
      <rPr>
        <strike/>
        <sz val="11"/>
        <color rgb="FFFF0000"/>
        <rFont val="Calibri"/>
        <family val="2"/>
        <charset val="238"/>
        <scheme val="minor"/>
      </rPr>
      <t>plánováno</t>
    </r>
    <r>
      <rPr>
        <sz val="11"/>
        <color rgb="FFFF0000"/>
        <rFont val="Calibri"/>
        <family val="2"/>
        <charset val="238"/>
        <scheme val="minor"/>
      </rPr>
      <t xml:space="preserve">
v realizaci</t>
    </r>
  </si>
  <si>
    <r>
      <rPr>
        <strike/>
        <sz val="11"/>
        <color rgb="FFFF0000"/>
        <rFont val="Calibri"/>
        <family val="2"/>
        <charset val="238"/>
        <scheme val="minor"/>
      </rPr>
      <t>zpracovává se PD</t>
    </r>
    <r>
      <rPr>
        <sz val="11"/>
        <color rgb="FFFF0000"/>
        <rFont val="Calibri"/>
        <family val="2"/>
        <charset val="238"/>
        <scheme val="minor"/>
      </rPr>
      <t xml:space="preserve">
v realizaci</t>
    </r>
  </si>
  <si>
    <r>
      <rPr>
        <strike/>
        <sz val="11"/>
        <color rgb="FFFF0000"/>
        <rFont val="Calibri"/>
        <family val="2"/>
        <charset val="238"/>
        <scheme val="minor"/>
      </rPr>
      <t>2020</t>
    </r>
    <r>
      <rPr>
        <sz val="11"/>
        <color rgb="FFFF0000"/>
        <rFont val="Calibri"/>
        <family val="2"/>
        <charset val="238"/>
        <scheme val="minor"/>
      </rPr>
      <t xml:space="preserve">
2022</t>
    </r>
  </si>
  <si>
    <r>
      <t>2022</t>
    </r>
    <r>
      <rPr>
        <strike/>
        <sz val="11"/>
        <color rgb="FFFF0000"/>
        <rFont val="Calibri"/>
        <family val="2"/>
        <charset val="238"/>
        <scheme val="minor"/>
      </rPr>
      <t xml:space="preserve">
2025</t>
    </r>
    <r>
      <rPr>
        <sz val="11"/>
        <color rgb="FFFF0000"/>
        <rFont val="Calibri"/>
        <family val="2"/>
        <charset val="238"/>
        <scheme val="minor"/>
      </rPr>
      <t xml:space="preserve">
2027</t>
    </r>
  </si>
  <si>
    <r>
      <rPr>
        <strike/>
        <sz val="11"/>
        <color rgb="FFFF0000"/>
        <rFont val="Calibri"/>
        <family val="2"/>
        <charset val="238"/>
        <scheme val="minor"/>
      </rPr>
      <t>rozpracovaný</t>
    </r>
    <r>
      <rPr>
        <sz val="11"/>
        <color rgb="FFFF0000"/>
        <rFont val="Calibri"/>
        <family val="2"/>
        <charset val="238"/>
        <scheme val="minor"/>
      </rPr>
      <t xml:space="preserve">
v realizaci</t>
    </r>
  </si>
  <si>
    <r>
      <t xml:space="preserve">Žádný z ukazatelů není zpracován
</t>
    </r>
    <r>
      <rPr>
        <strike/>
        <sz val="11"/>
        <color rgb="FFFF0000"/>
        <rFont val="Calibri"/>
        <family val="2"/>
        <charset val="238"/>
        <scheme val="minor"/>
      </rPr>
      <t>nutno zadat studii</t>
    </r>
    <r>
      <rPr>
        <sz val="11"/>
        <color rgb="FFFF0000"/>
        <rFont val="Calibri"/>
        <family val="2"/>
        <charset val="238"/>
        <scheme val="minor"/>
      </rPr>
      <t xml:space="preserve">
v realizaci</t>
    </r>
  </si>
  <si>
    <r>
      <rPr>
        <strike/>
        <sz val="11"/>
        <color rgb="FFFF0000"/>
        <rFont val="Calibri"/>
        <family val="2"/>
        <charset val="238"/>
        <scheme val="minor"/>
      </rPr>
      <t>příprava PD</t>
    </r>
    <r>
      <rPr>
        <sz val="11"/>
        <color rgb="FFFF0000"/>
        <rFont val="Calibri"/>
        <family val="2"/>
        <charset val="238"/>
        <scheme val="minor"/>
      </rPr>
      <t xml:space="preserve">
v realizaci</t>
    </r>
  </si>
  <si>
    <r>
      <rPr>
        <strike/>
        <sz val="11"/>
        <color rgb="FFFF0000"/>
        <rFont val="Calibri"/>
        <family val="2"/>
        <charset val="238"/>
        <scheme val="minor"/>
      </rPr>
      <t>nutno zadat studii</t>
    </r>
    <r>
      <rPr>
        <sz val="11"/>
        <color rgb="FFFF0000"/>
        <rFont val="Calibri"/>
        <family val="2"/>
        <charset val="238"/>
        <scheme val="minor"/>
      </rPr>
      <t xml:space="preserve">
v realizaci</t>
    </r>
  </si>
  <si>
    <r>
      <rPr>
        <strike/>
        <sz val="11"/>
        <color rgb="FFFF0000"/>
        <rFont val="Calibri"/>
        <family val="2"/>
        <charset val="238"/>
        <scheme val="minor"/>
      </rPr>
      <t>nutno zadat PD</t>
    </r>
    <r>
      <rPr>
        <sz val="11"/>
        <color rgb="FFFF0000"/>
        <rFont val="Calibri"/>
        <family val="2"/>
        <charset val="238"/>
        <scheme val="minor"/>
      </rPr>
      <t xml:space="preserve">
v realizaci</t>
    </r>
  </si>
  <si>
    <r>
      <rPr>
        <strike/>
        <sz val="11"/>
        <color rgb="FFFF0000"/>
        <rFont val="Calibri"/>
        <family val="2"/>
        <charset val="238"/>
        <scheme val="minor"/>
      </rPr>
      <t>studie proveditelnosti</t>
    </r>
    <r>
      <rPr>
        <sz val="11"/>
        <color rgb="FFFF0000"/>
        <rFont val="Calibri"/>
        <family val="2"/>
        <charset val="238"/>
        <scheme val="minor"/>
      </rPr>
      <t xml:space="preserve">
příprava PD</t>
    </r>
  </si>
  <si>
    <r>
      <rPr>
        <strike/>
        <sz val="11"/>
        <color rgb="FFFF0000"/>
        <rFont val="Calibri"/>
        <family val="2"/>
        <charset val="238"/>
        <scheme val="minor"/>
      </rPr>
      <t>4 000 000</t>
    </r>
    <r>
      <rPr>
        <sz val="11"/>
        <color rgb="FFFF0000"/>
        <rFont val="Calibri"/>
        <family val="2"/>
        <charset val="238"/>
        <scheme val="minor"/>
      </rPr>
      <t xml:space="preserve">
</t>
    </r>
    <r>
      <rPr>
        <strike/>
        <sz val="11"/>
        <color rgb="FFFF0000"/>
        <rFont val="Calibri"/>
        <family val="2"/>
        <charset val="238"/>
        <scheme val="minor"/>
      </rPr>
      <t>5 000 000</t>
    </r>
    <r>
      <rPr>
        <sz val="11"/>
        <color rgb="FFFF0000"/>
        <rFont val="Calibri"/>
        <family val="2"/>
        <charset val="238"/>
        <scheme val="minor"/>
      </rPr>
      <t xml:space="preserve">
13 000 000</t>
    </r>
  </si>
  <si>
    <t xml:space="preserve">Terénní úpravy areálu školy, výsadba zeleně, vybudování přístupového chodníku v prostotu venkovní učebny , úprava vekovního prostranství školy </t>
  </si>
  <si>
    <t>*</t>
  </si>
  <si>
    <r>
      <rPr>
        <strike/>
        <sz val="11"/>
        <color rgb="FFFF0000"/>
        <rFont val="Calibri"/>
        <family val="2"/>
        <charset val="238"/>
        <scheme val="minor"/>
      </rPr>
      <t>Plánováno</t>
    </r>
    <r>
      <rPr>
        <sz val="11"/>
        <color rgb="FFFF0000"/>
        <rFont val="Calibri"/>
        <family val="2"/>
        <charset val="238"/>
        <scheme val="minor"/>
      </rPr>
      <t xml:space="preserve">
v realizaci</t>
    </r>
  </si>
  <si>
    <r>
      <rPr>
        <strike/>
        <sz val="11"/>
        <color rgb="FFFF0000"/>
        <rFont val="Calibri"/>
        <family val="2"/>
        <charset val="238"/>
        <scheme val="minor"/>
      </rPr>
      <t>zpracovává se studie</t>
    </r>
    <r>
      <rPr>
        <sz val="11"/>
        <color rgb="FFFF0000"/>
        <rFont val="Calibri"/>
        <family val="2"/>
        <charset val="238"/>
        <scheme val="minor"/>
      </rPr>
      <t xml:space="preserve">
v realizaci</t>
    </r>
  </si>
  <si>
    <r>
      <t xml:space="preserve">plánováno
</t>
    </r>
    <r>
      <rPr>
        <strike/>
        <sz val="11"/>
        <color rgb="FFFF0000"/>
        <rFont val="Calibri"/>
        <family val="2"/>
        <charset val="238"/>
        <scheme val="minor"/>
      </rPr>
      <t>zpracovává se PD</t>
    </r>
    <r>
      <rPr>
        <sz val="11"/>
        <color rgb="FFFF0000"/>
        <rFont val="Calibri"/>
        <family val="2"/>
        <charset val="238"/>
        <scheme val="minor"/>
      </rPr>
      <t xml:space="preserve">
v realizaci</t>
    </r>
  </si>
  <si>
    <r>
      <rPr>
        <strike/>
        <sz val="11"/>
        <color rgb="FFFF0000"/>
        <rFont val="Calibri"/>
        <family val="2"/>
        <charset val="238"/>
        <scheme val="minor"/>
      </rPr>
      <t>2023</t>
    </r>
    <r>
      <rPr>
        <sz val="11"/>
        <color rgb="FFFF0000"/>
        <rFont val="Calibri"/>
        <family val="2"/>
        <charset val="238"/>
        <scheme val="minor"/>
      </rPr>
      <t xml:space="preserve">
2027</t>
    </r>
  </si>
  <si>
    <r>
      <rPr>
        <strike/>
        <sz val="11"/>
        <color rgb="FFFF0000"/>
        <rFont val="Calibri"/>
        <family val="2"/>
        <charset val="238"/>
        <scheme val="minor"/>
      </rPr>
      <t>2024</t>
    </r>
    <r>
      <rPr>
        <sz val="11"/>
        <color rgb="FFFF0000"/>
        <rFont val="Calibri"/>
        <family val="2"/>
        <charset val="238"/>
        <scheme val="minor"/>
      </rPr>
      <t xml:space="preserve">
2027</t>
    </r>
  </si>
  <si>
    <r>
      <rPr>
        <strike/>
        <sz val="11"/>
        <color rgb="FFFF0000"/>
        <rFont val="Calibri"/>
        <family val="2"/>
        <charset val="238"/>
        <scheme val="minor"/>
      </rPr>
      <t>2022</t>
    </r>
    <r>
      <rPr>
        <sz val="11"/>
        <color rgb="FFFF0000"/>
        <rFont val="Calibri"/>
        <family val="2"/>
        <charset val="238"/>
        <scheme val="minor"/>
      </rPr>
      <t xml:space="preserve">
2027</t>
    </r>
  </si>
  <si>
    <r>
      <rPr>
        <strike/>
        <sz val="11"/>
        <color rgb="FFFF0000"/>
        <rFont val="Calibri"/>
        <family val="2"/>
        <charset val="238"/>
        <scheme val="minor"/>
      </rPr>
      <t>Plánováno</t>
    </r>
    <r>
      <rPr>
        <sz val="11"/>
        <color rgb="FFFF0000"/>
        <rFont val="Calibri"/>
        <family val="2"/>
        <charset val="238"/>
        <scheme val="minor"/>
      </rPr>
      <t xml:space="preserve">
příprava PD</t>
    </r>
  </si>
  <si>
    <r>
      <rPr>
        <strike/>
        <sz val="11"/>
        <color rgb="FFFF0000"/>
        <rFont val="Calibri"/>
        <family val="2"/>
        <charset val="238"/>
        <scheme val="minor"/>
      </rPr>
      <t>nutno zadat PD</t>
    </r>
    <r>
      <rPr>
        <sz val="11"/>
        <color rgb="FFFF0000"/>
        <rFont val="Calibri"/>
        <family val="2"/>
        <charset val="238"/>
        <scheme val="minor"/>
      </rPr>
      <t xml:space="preserve">
příprava PD</t>
    </r>
  </si>
  <si>
    <r>
      <rPr>
        <strike/>
        <sz val="11"/>
        <color rgb="FFFF0000"/>
        <rFont val="Calibri"/>
        <family val="2"/>
        <charset val="238"/>
        <scheme val="minor"/>
      </rPr>
      <t>plánováno</t>
    </r>
    <r>
      <rPr>
        <sz val="11"/>
        <color rgb="FFFF0000"/>
        <rFont val="Calibri"/>
        <family val="2"/>
        <charset val="238"/>
        <scheme val="minor"/>
      </rPr>
      <t xml:space="preserve">
příprava PD</t>
    </r>
  </si>
  <si>
    <r>
      <rPr>
        <strike/>
        <sz val="11"/>
        <color rgb="FFFF0000"/>
        <rFont val="Calibri"/>
        <family val="2"/>
        <charset val="238"/>
        <scheme val="minor"/>
      </rPr>
      <t>4 420 000</t>
    </r>
    <r>
      <rPr>
        <sz val="11"/>
        <color rgb="FFFF0000"/>
        <rFont val="Calibri"/>
        <family val="2"/>
        <charset val="238"/>
        <scheme val="minor"/>
      </rPr>
      <t xml:space="preserve">
11 050 000</t>
    </r>
  </si>
  <si>
    <t>Schodolez</t>
  </si>
  <si>
    <t>Schodolez - přístup do školní družiny</t>
  </si>
  <si>
    <r>
      <t>Modernizace odborné učebny pro polytechniku,</t>
    </r>
    <r>
      <rPr>
        <sz val="10"/>
        <color rgb="FFFF0000"/>
        <rFont val="Calibri"/>
        <family val="2"/>
        <charset val="238"/>
        <scheme val="minor"/>
      </rPr>
      <t xml:space="preserve"> vč. kabinetu</t>
    </r>
  </si>
  <si>
    <r>
      <rPr>
        <strike/>
        <sz val="11"/>
        <color rgb="FFFF0000"/>
        <rFont val="Calibri"/>
        <family val="2"/>
        <charset val="238"/>
        <scheme val="minor"/>
      </rPr>
      <t>500 000</t>
    </r>
    <r>
      <rPr>
        <sz val="11"/>
        <color rgb="FFFF0000"/>
        <rFont val="Calibri"/>
        <family val="2"/>
        <charset val="238"/>
        <scheme val="minor"/>
      </rPr>
      <t xml:space="preserve">
4 500 000</t>
    </r>
  </si>
  <si>
    <r>
      <rPr>
        <strike/>
        <sz val="11"/>
        <color rgb="FFFF0000"/>
        <rFont val="Calibri"/>
        <family val="2"/>
        <charset val="238"/>
        <scheme val="minor"/>
      </rPr>
      <t>425 000</t>
    </r>
    <r>
      <rPr>
        <sz val="11"/>
        <color rgb="FFFF0000"/>
        <rFont val="Calibri"/>
        <family val="2"/>
        <charset val="238"/>
        <scheme val="minor"/>
      </rPr>
      <t xml:space="preserve">
3 825 000</t>
    </r>
  </si>
  <si>
    <t>Rekonstrukce a modernizace prostorů a učeben předškolního vzdělávání</t>
  </si>
  <si>
    <t>Výstavba nového druhého NP nad celou stávající budovou Ama school.
Plus rekonstrukce stávající budovy včetně modernizace současných technologických zařízeních jako jej kotelna, vzduchotechnika a klimatizace.</t>
  </si>
  <si>
    <t>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t>
  </si>
  <si>
    <r>
      <t xml:space="preserve">Navýšení kapacity o tři třídy zejména s ohledem na přijímání dětí mladších tří let do MŠ - rekonstrukce 2 </t>
    </r>
    <r>
      <rPr>
        <strike/>
        <sz val="9"/>
        <color theme="1"/>
        <rFont val="Calibri"/>
        <family val="2"/>
        <charset val="238"/>
        <scheme val="minor"/>
      </rPr>
      <t>poschodí</t>
    </r>
    <r>
      <rPr>
        <sz val="9"/>
        <color theme="1"/>
        <rFont val="Calibri"/>
        <family val="2"/>
        <charset val="238"/>
        <scheme val="minor"/>
      </rPr>
      <t xml:space="preserve"> podlaží, výstavba výtahu, bezbariérové úpravy</t>
    </r>
  </si>
  <si>
    <r>
      <rPr>
        <strike/>
        <sz val="11"/>
        <color rgb="FFFF0000"/>
        <rFont val="Calibri"/>
        <family val="2"/>
        <charset val="238"/>
        <scheme val="minor"/>
      </rPr>
      <t>ne</t>
    </r>
    <r>
      <rPr>
        <sz val="11"/>
        <color rgb="FFFF0000"/>
        <rFont val="Calibri"/>
        <family val="2"/>
        <charset val="238"/>
        <scheme val="minor"/>
      </rPr>
      <t xml:space="preserve">
ano</t>
    </r>
  </si>
  <si>
    <r>
      <rPr>
        <strike/>
        <sz val="11"/>
        <color rgb="FFFF0000"/>
        <rFont val="Calibri"/>
        <family val="2"/>
        <charset val="238"/>
        <scheme val="minor"/>
      </rPr>
      <t>2023</t>
    </r>
    <r>
      <rPr>
        <sz val="11"/>
        <color rgb="FFFF0000"/>
        <rFont val="Calibri"/>
        <family val="2"/>
        <charset val="238"/>
        <scheme val="minor"/>
      </rPr>
      <t xml:space="preserve">
2025</t>
    </r>
  </si>
  <si>
    <r>
      <t xml:space="preserve">Rekonstrukce a modernizace stávajícícho sportovního zázemí, včetně nafukovací haly </t>
    </r>
    <r>
      <rPr>
        <sz val="10"/>
        <color rgb="FFFF0000"/>
        <rFont val="Calibri"/>
        <family val="2"/>
        <charset val="238"/>
        <scheme val="minor"/>
      </rPr>
      <t>nebo stavby haly</t>
    </r>
  </si>
  <si>
    <t>plánovano</t>
  </si>
  <si>
    <t>Prosvětlení současných tříd MŠ, modernizace klimatizace, vybudování nové kotelny s výkonějším kotlem na vytápění</t>
  </si>
  <si>
    <t>Přístavba průchozí prosklené chodby s šatním vybavením pro jednu třídu MŠ, která sousedí se třídou MŠ AMA school</t>
  </si>
  <si>
    <t>Přístavba šatních vstupních prostor při současné třídě MŠ Sovička</t>
  </si>
  <si>
    <r>
      <rPr>
        <strike/>
        <sz val="11"/>
        <color rgb="FFFF0000"/>
        <rFont val="Calibri"/>
        <family val="2"/>
        <charset val="238"/>
        <scheme val="minor"/>
      </rPr>
      <t>2021</t>
    </r>
    <r>
      <rPr>
        <sz val="11"/>
        <color rgb="FFFF0000"/>
        <rFont val="Calibri"/>
        <family val="2"/>
        <charset val="238"/>
        <scheme val="minor"/>
      </rPr>
      <t xml:space="preserve">
2023</t>
    </r>
  </si>
  <si>
    <r>
      <rPr>
        <strike/>
        <sz val="11"/>
        <color rgb="FFFF0000"/>
        <rFont val="Calibri"/>
        <family val="2"/>
        <charset val="238"/>
        <scheme val="minor"/>
      </rPr>
      <t>2025</t>
    </r>
    <r>
      <rPr>
        <sz val="11"/>
        <color rgb="FFFF0000"/>
        <rFont val="Calibri"/>
        <family val="2"/>
        <charset val="238"/>
        <scheme val="minor"/>
      </rPr>
      <t xml:space="preserve">
2027</t>
    </r>
  </si>
  <si>
    <r>
      <t xml:space="preserve">Vybudování samostatné třídy pro 3. trojročí s vlastním zázemím odločeným od hlavní budovy školy - modulová stavba
</t>
    </r>
    <r>
      <rPr>
        <sz val="9"/>
        <color theme="1"/>
        <rFont val="Calibri"/>
        <family val="2"/>
        <charset val="238"/>
        <scheme val="minor"/>
      </rPr>
      <t>Rozšířením zázemí pro II. stupeň ZŠ je míněna přístavba, rekonstrukce či výstavba</t>
    </r>
    <r>
      <rPr>
        <sz val="9"/>
        <color rgb="FFFF0000"/>
        <rFont val="Calibri"/>
        <family val="2"/>
        <charset val="238"/>
        <scheme val="minor"/>
      </rPr>
      <t xml:space="preserve"> a vybavení</t>
    </r>
    <r>
      <rPr>
        <sz val="9"/>
        <color theme="1"/>
        <rFont val="Calibri"/>
        <family val="2"/>
        <charset val="238"/>
        <scheme val="minor"/>
      </rPr>
      <t xml:space="preserve"> kmenové_odborné učebny pro žáky 7.,8. a 9. tříd. Součástí rozšířeného zázemí pro II. stupeň je výstavba zázemí pro školní klub a družinu žáků ZŠ.</t>
    </r>
    <r>
      <rPr>
        <strike/>
        <sz val="9"/>
        <color theme="1"/>
        <rFont val="Calibri"/>
        <family val="2"/>
        <charset val="238"/>
        <scheme val="minor"/>
      </rPr>
      <t xml:space="preserve">
</t>
    </r>
  </si>
  <si>
    <t>Rekonstrukce, přístsavba, nástavba a vybavení novych prostor v domě č.p.362, kde je potřeba kompletní rekonstrukce interiéru - vznik nových tříd ZŠ, sociální zařízení,modernizace technologických zařízení - kotelna, vzduchotechnika, klimatizace, nové podlahové krytiny. Nástavba 1NP, nová střešní krytina, fotovoltaika. Objekt bude sloužit k rozšíření ZŠ - nové třídy, nové zázemí pro pedagogy i volnočasové aktivity. Kuchyňka jako učebna k výuce praktického vyučování starších ročníků.</t>
  </si>
  <si>
    <t>Rekonstrukce, přístavba, nástavba a vybavení nevyhovujících současných prostor č.p.362.Vznik dalších tříd ZŠ,nové soc.zařízení, učebna kuchyňky, modernizace současných technologických zažizení jako je kotelna,vzduchotechnika, klimatizace,nové podlahové krytiny,nová střešní krytina,výstavba nadpodlažního patra, fotovoltaika. Součástí bude i 10 nových parkovacích míst v bezprostřední blízkosti této budovy.</t>
  </si>
  <si>
    <t>Vybourání okenních světlíků - prosvětlení současných tříd MŠ, modernizace klimatizace, vybudování nové kotelny s výkonějším kotlem na vytápění.</t>
  </si>
  <si>
    <t>Přístavba průchozí prosklené chodby s šatním vybavením pro jednu třídu MŠ, která sousedí se třídou MŠ AMA school.</t>
  </si>
  <si>
    <r>
      <rPr>
        <strike/>
        <sz val="10"/>
        <color theme="1"/>
        <rFont val="Calibri"/>
        <family val="2"/>
        <charset val="238"/>
        <scheme val="minor"/>
      </rPr>
      <t>nutno zadat PD</t>
    </r>
    <r>
      <rPr>
        <sz val="10"/>
        <color theme="1"/>
        <rFont val="Calibri"/>
        <family val="2"/>
        <charset val="238"/>
        <scheme val="minor"/>
      </rPr>
      <t xml:space="preserve"> 
</t>
    </r>
    <r>
      <rPr>
        <strike/>
        <sz val="10"/>
        <color rgb="FFFF0000"/>
        <rFont val="Calibri"/>
        <family val="2"/>
        <charset val="238"/>
        <scheme val="minor"/>
      </rPr>
      <t>zpracovaná studie</t>
    </r>
    <r>
      <rPr>
        <sz val="10"/>
        <color rgb="FFFF0000"/>
        <rFont val="Calibri"/>
        <family val="2"/>
        <charset val="238"/>
        <scheme val="minor"/>
      </rPr>
      <t xml:space="preserve">
zpracovaná PD</t>
    </r>
  </si>
  <si>
    <r>
      <rPr>
        <strike/>
        <sz val="10"/>
        <color theme="1"/>
        <rFont val="Calibri"/>
        <family val="2"/>
        <charset val="238"/>
        <scheme val="minor"/>
      </rPr>
      <t>nutno zadat PD</t>
    </r>
    <r>
      <rPr>
        <sz val="10"/>
        <color theme="1"/>
        <rFont val="Calibri"/>
        <family val="2"/>
        <charset val="238"/>
        <scheme val="minor"/>
      </rPr>
      <t xml:space="preserve">              </t>
    </r>
    <r>
      <rPr>
        <strike/>
        <sz val="10"/>
        <color rgb="FFFF0000"/>
        <rFont val="Calibri"/>
        <family val="2"/>
        <charset val="238"/>
        <scheme val="minor"/>
      </rPr>
      <t>zpracovaná studie</t>
    </r>
    <r>
      <rPr>
        <sz val="10"/>
        <color rgb="FFFF0000"/>
        <rFont val="Calibri"/>
        <family val="2"/>
        <charset val="238"/>
        <scheme val="minor"/>
      </rPr>
      <t xml:space="preserve">
zpracovaná PD</t>
    </r>
  </si>
  <si>
    <r>
      <rPr>
        <strike/>
        <sz val="10"/>
        <color theme="1"/>
        <rFont val="Calibri"/>
        <family val="2"/>
        <charset val="238"/>
        <scheme val="minor"/>
      </rPr>
      <t>nutno zadat PD</t>
    </r>
    <r>
      <rPr>
        <sz val="10"/>
        <color theme="1"/>
        <rFont val="Calibri"/>
        <family val="2"/>
        <charset val="238"/>
        <scheme val="minor"/>
      </rPr>
      <t xml:space="preserve">  
</t>
    </r>
    <r>
      <rPr>
        <strike/>
        <sz val="10"/>
        <color rgb="FFFF0000"/>
        <rFont val="Calibri"/>
        <family val="2"/>
        <charset val="238"/>
        <scheme val="minor"/>
      </rPr>
      <t>zpracovaná studie</t>
    </r>
    <r>
      <rPr>
        <sz val="10"/>
        <color rgb="FFFF0000"/>
        <rFont val="Calibri"/>
        <family val="2"/>
        <charset val="238"/>
        <scheme val="minor"/>
      </rPr>
      <t xml:space="preserve">
zpracovaná PD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</si>
</sst>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32"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9"/>
      <color theme="1"/>
      <name val="Calibri"/>
      <family val="2"/>
      <charset val="238"/>
      <scheme val="minor"/>
    </font>
    <font>
      <sz val="8"/>
      <color theme="1"/>
      <name val="Calibri"/>
      <family val="2"/>
      <charset val="238"/>
      <scheme val="minor"/>
    </font>
    <font>
      <strike/>
      <sz val="11"/>
      <color theme="1"/>
      <name val="Calibri"/>
      <family val="2"/>
      <charset val="238"/>
      <scheme val="minor"/>
    </font>
    <font>
      <b/>
      <strike/>
      <sz val="8"/>
      <color theme="1"/>
      <name val="Calibri"/>
      <family val="2"/>
      <charset val="238"/>
      <scheme val="minor"/>
    </font>
    <font>
      <b/>
      <sz val="8"/>
      <color theme="1"/>
      <name val="Calibri"/>
      <family val="2"/>
      <charset val="238"/>
      <scheme val="minor"/>
    </font>
    <font>
      <b/>
      <sz val="9"/>
      <color theme="1"/>
      <name val="Calibri"/>
      <family val="2"/>
      <charset val="238"/>
      <scheme val="minor"/>
    </font>
    <font>
      <b/>
      <strike/>
      <sz val="10"/>
      <color theme="1"/>
      <name val="Calibri"/>
      <family val="2"/>
      <charset val="238"/>
      <scheme val="minor"/>
    </font>
    <font>
      <strike/>
      <sz val="8"/>
      <color theme="1"/>
      <name val="Calibri"/>
      <family val="2"/>
      <charset val="238"/>
      <scheme val="minor"/>
    </font>
    <font>
      <strike/>
      <sz val="10"/>
      <color theme="1"/>
      <name val="Calibri"/>
      <family val="2"/>
      <charset val="238"/>
      <scheme val="minor"/>
    </font>
    <font>
      <strike/>
      <sz val="9"/>
      <color theme="1"/>
      <name val="Calibri"/>
      <family val="2"/>
      <charset val="238"/>
      <scheme val="minor"/>
    </font>
    <font>
      <u/>
      <sz val="9"/>
      <color theme="1"/>
      <name val="Calibri"/>
      <family val="2"/>
      <charset val="238"/>
      <scheme val="minor"/>
    </font>
    <font>
      <strike/>
      <sz val="11"/>
      <color rgb="FFFF0000"/>
      <name val="Calibri"/>
      <family val="2"/>
      <charset val="238"/>
      <scheme val="minor"/>
    </font>
    <font>
      <sz val="9"/>
      <color rgb="FFFF0000"/>
      <name val="Calibri"/>
      <family val="2"/>
      <charset val="238"/>
      <scheme val="minor"/>
    </font>
    <font>
      <strike/>
      <sz val="9"/>
      <color rgb="FFFF0000"/>
      <name val="Calibri"/>
      <family val="2"/>
      <charset val="238"/>
      <scheme val="minor"/>
    </font>
    <font>
      <sz val="10"/>
      <color rgb="FFFF0000"/>
      <name val="Calibri"/>
      <family val="2"/>
      <charset val="238"/>
      <scheme val="minor"/>
    </font>
    <font>
      <strike/>
      <sz val="10"/>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xf numFmtId="0" fontId="12" fillId="0" borderId="0" applyNumberFormat="0" applyFill="0" applyBorder="0" applyAlignment="0" applyProtection="0"/>
  </cellStyleXfs>
  <cellXfs count="520">
    <xf numFmtId="0" fontId="0" fillId="0" borderId="0" xfId="0"/>
    <xf numFmtId="0" fontId="0" fillId="0" borderId="0" xfId="0"/>
    <xf numFmtId="0" fontId="5" fillId="0" borderId="0" xfId="0" applyFont="1"/>
    <xf numFmtId="0" fontId="3" fillId="2" borderId="5" xfId="0" applyFont="1" applyFill="1" applyBorder="1" applyAlignment="1">
      <alignment horizontal="center" vertical="center" wrapText="1"/>
    </xf>
    <xf numFmtId="0" fontId="0" fillId="0" borderId="0" xfId="0" applyFont="1"/>
    <xf numFmtId="0" fontId="9" fillId="0" borderId="0" xfId="0" applyFont="1"/>
    <xf numFmtId="0" fontId="10" fillId="0" borderId="0" xfId="0" applyFont="1"/>
    <xf numFmtId="0" fontId="11" fillId="0" borderId="0" xfId="0" applyFont="1"/>
    <xf numFmtId="0" fontId="14" fillId="0" borderId="0" xfId="0" applyFont="1"/>
    <xf numFmtId="0" fontId="15" fillId="0" borderId="0" xfId="1" applyFont="1"/>
    <xf numFmtId="0" fontId="0" fillId="0" borderId="0" xfId="0" applyFont="1" applyFill="1"/>
    <xf numFmtId="0" fontId="0" fillId="0" borderId="0" xfId="0"/>
    <xf numFmtId="0" fontId="0" fillId="0" borderId="39" xfId="0" applyFont="1" applyBorder="1"/>
    <xf numFmtId="0" fontId="2" fillId="3" borderId="39" xfId="0" applyFont="1" applyFill="1" applyBorder="1" applyAlignment="1">
      <alignment horizontal="center" vertical="center"/>
    </xf>
    <xf numFmtId="0" fontId="2" fillId="5" borderId="25" xfId="0" applyFont="1" applyFill="1" applyBorder="1" applyAlignment="1">
      <alignment horizontal="center" vertical="center"/>
    </xf>
    <xf numFmtId="0" fontId="2" fillId="3" borderId="39" xfId="0" applyFont="1" applyFill="1" applyBorder="1" applyAlignment="1">
      <alignment horizontal="center" vertical="center" wrapText="1" shrinkToFit="1"/>
    </xf>
    <xf numFmtId="0" fontId="2" fillId="5" borderId="39" xfId="0" applyFont="1" applyFill="1" applyBorder="1" applyAlignment="1">
      <alignment horizontal="center" vertical="center" wrapText="1" shrinkToFit="1"/>
    </xf>
    <xf numFmtId="0" fontId="2" fillId="5" borderId="39" xfId="0" applyFont="1" applyFill="1" applyBorder="1" applyAlignment="1">
      <alignment horizontal="center" vertical="center"/>
    </xf>
    <xf numFmtId="0" fontId="10" fillId="0" borderId="47" xfId="0" applyFont="1" applyBorder="1"/>
    <xf numFmtId="0" fontId="2" fillId="3" borderId="47" xfId="0" applyFont="1" applyFill="1" applyBorder="1" applyAlignment="1">
      <alignment horizontal="center" vertical="center" wrapText="1" shrinkToFit="1"/>
    </xf>
    <xf numFmtId="0" fontId="2" fillId="5" borderId="47" xfId="0" applyFont="1" applyFill="1" applyBorder="1" applyAlignment="1">
      <alignment horizontal="center" vertical="center" wrapText="1" shrinkToFit="1"/>
    </xf>
    <xf numFmtId="0" fontId="2" fillId="2" borderId="4"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2" xfId="0" applyFont="1" applyFill="1" applyBorder="1" applyAlignment="1">
      <alignment horizontal="left" wrapText="1"/>
    </xf>
    <xf numFmtId="0" fontId="0" fillId="0" borderId="20" xfId="0" applyFont="1" applyBorder="1" applyAlignment="1">
      <alignment horizontal="center" vertical="center"/>
    </xf>
    <xf numFmtId="0" fontId="2" fillId="4" borderId="32" xfId="0" applyFont="1" applyFill="1" applyBorder="1" applyAlignment="1">
      <alignment horizontal="center" vertical="center" wrapText="1"/>
    </xf>
    <xf numFmtId="0" fontId="0" fillId="0" borderId="46" xfId="0" applyFont="1" applyFill="1" applyBorder="1" applyAlignment="1">
      <alignment horizontal="center" vertical="center"/>
    </xf>
    <xf numFmtId="0" fontId="2" fillId="4" borderId="58" xfId="0" applyFont="1" applyFill="1" applyBorder="1" applyAlignment="1">
      <alignment horizontal="center" vertical="center" wrapText="1"/>
    </xf>
    <xf numFmtId="0" fontId="17" fillId="0" borderId="21" xfId="0" applyFont="1" applyBorder="1" applyAlignment="1">
      <alignment horizontal="left" vertical="center" wrapText="1"/>
    </xf>
    <xf numFmtId="0" fontId="17" fillId="0" borderId="0" xfId="0" applyFont="1" applyBorder="1" applyAlignment="1">
      <alignment horizontal="left"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17" fillId="0" borderId="5" xfId="0" applyFont="1" applyBorder="1" applyAlignment="1">
      <alignment horizontal="left" vertical="center" wrapText="1"/>
    </xf>
    <xf numFmtId="0" fontId="3" fillId="0" borderId="60" xfId="0" applyFont="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Border="1" applyAlignment="1">
      <alignment horizontal="center" vertical="center" wrapText="1"/>
    </xf>
    <xf numFmtId="166" fontId="18" fillId="0" borderId="2" xfId="0" applyNumberFormat="1" applyFont="1" applyBorder="1" applyAlignment="1">
      <alignment horizontal="center" vertical="center" wrapText="1"/>
    </xf>
    <xf numFmtId="0" fontId="3" fillId="0" borderId="2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29" xfId="0" applyFont="1" applyFill="1" applyBorder="1" applyAlignment="1">
      <alignment horizontal="center" vertical="center" wrapText="1"/>
    </xf>
    <xf numFmtId="3" fontId="2" fillId="5" borderId="29" xfId="0" applyNumberFormat="1" applyFont="1" applyFill="1" applyBorder="1" applyAlignment="1">
      <alignment horizontal="center" vertical="center" wrapText="1"/>
    </xf>
    <xf numFmtId="3" fontId="2" fillId="3" borderId="29"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36" xfId="0" applyFont="1" applyFill="1" applyBorder="1" applyAlignment="1">
      <alignment horizontal="center" vertical="center"/>
    </xf>
    <xf numFmtId="166" fontId="18" fillId="0" borderId="53" xfId="0" applyNumberFormat="1" applyFont="1" applyFill="1" applyBorder="1" applyAlignment="1">
      <alignment horizontal="center" vertical="center" wrapText="1"/>
    </xf>
    <xf numFmtId="166" fontId="0" fillId="0" borderId="29" xfId="0" applyNumberFormat="1" applyFont="1" applyBorder="1" applyAlignment="1">
      <alignment horizontal="center" vertical="center"/>
    </xf>
    <xf numFmtId="0" fontId="18" fillId="0" borderId="29" xfId="0" applyFont="1" applyFill="1" applyBorder="1" applyAlignment="1">
      <alignment horizontal="center" vertical="center" wrapText="1"/>
    </xf>
    <xf numFmtId="0" fontId="0" fillId="0" borderId="30" xfId="0" applyFont="1" applyBorder="1" applyAlignment="1">
      <alignment horizontal="center" vertical="center"/>
    </xf>
    <xf numFmtId="0" fontId="0" fillId="0" borderId="0" xfId="0" applyFont="1" applyBorder="1"/>
    <xf numFmtId="0" fontId="0" fillId="0" borderId="2" xfId="0" applyFont="1" applyBorder="1" applyAlignment="1">
      <alignment horizontal="center" vertical="center"/>
    </xf>
    <xf numFmtId="166"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xf>
    <xf numFmtId="0" fontId="3" fillId="0" borderId="66" xfId="0" applyFont="1" applyBorder="1" applyAlignment="1">
      <alignment horizontal="center" vertical="center" wrapText="1"/>
    </xf>
    <xf numFmtId="0" fontId="0" fillId="0" borderId="66" xfId="0" applyFont="1" applyBorder="1" applyAlignment="1">
      <alignment horizontal="center" vertical="center"/>
    </xf>
    <xf numFmtId="166" fontId="0" fillId="0" borderId="66" xfId="0" applyNumberFormat="1" applyFont="1" applyBorder="1" applyAlignment="1">
      <alignment horizontal="center" vertical="center"/>
    </xf>
    <xf numFmtId="0" fontId="0" fillId="0" borderId="66" xfId="0" applyFont="1" applyBorder="1" applyAlignment="1">
      <alignment horizontal="center" vertical="center" wrapText="1"/>
    </xf>
    <xf numFmtId="0" fontId="0" fillId="0" borderId="67" xfId="0" applyFont="1" applyBorder="1" applyAlignment="1">
      <alignment horizontal="center" vertical="center"/>
    </xf>
    <xf numFmtId="0" fontId="3" fillId="0" borderId="41" xfId="0" applyFont="1" applyFill="1" applyBorder="1" applyAlignment="1">
      <alignment horizontal="center" vertical="center" wrapText="1"/>
    </xf>
    <xf numFmtId="0" fontId="0" fillId="0" borderId="41" xfId="0" applyFont="1" applyBorder="1" applyAlignment="1">
      <alignment horizontal="center" vertical="center"/>
    </xf>
    <xf numFmtId="166" fontId="18" fillId="0" borderId="41" xfId="0" applyNumberFormat="1" applyFont="1" applyBorder="1" applyAlignment="1">
      <alignment horizontal="center" vertical="center" wrapText="1"/>
    </xf>
    <xf numFmtId="166" fontId="0" fillId="0" borderId="41" xfId="0" applyNumberFormat="1" applyFont="1" applyBorder="1" applyAlignment="1">
      <alignment horizontal="center" vertical="center"/>
    </xf>
    <xf numFmtId="0" fontId="18" fillId="0" borderId="41" xfId="0" applyNumberFormat="1" applyFont="1" applyBorder="1" applyAlignment="1">
      <alignment horizontal="center" vertical="center" wrapText="1"/>
    </xf>
    <xf numFmtId="0" fontId="18" fillId="0" borderId="41"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35" xfId="0" applyFont="1" applyBorder="1" applyAlignment="1">
      <alignment horizontal="center" vertical="center"/>
    </xf>
    <xf numFmtId="0" fontId="3" fillId="0" borderId="21" xfId="0" applyFont="1" applyFill="1" applyBorder="1" applyAlignment="1">
      <alignment horizontal="center" vertical="center" wrapText="1"/>
    </xf>
    <xf numFmtId="0" fontId="0" fillId="0" borderId="21" xfId="0" applyFont="1" applyBorder="1" applyAlignment="1">
      <alignment horizontal="center" vertical="center"/>
    </xf>
    <xf numFmtId="166" fontId="18" fillId="0" borderId="21" xfId="0" applyNumberFormat="1" applyFont="1" applyBorder="1" applyAlignment="1">
      <alignment horizontal="center" vertical="center" wrapText="1"/>
    </xf>
    <xf numFmtId="166" fontId="0" fillId="0" borderId="21" xfId="0" applyNumberFormat="1" applyFont="1" applyBorder="1" applyAlignment="1">
      <alignment horizontal="center" vertical="center"/>
    </xf>
    <xf numFmtId="3" fontId="18" fillId="0" borderId="21" xfId="0" applyNumberFormat="1" applyFont="1" applyBorder="1" applyAlignment="1">
      <alignment horizontal="center" vertical="center" wrapText="1"/>
    </xf>
    <xf numFmtId="0" fontId="18" fillId="0" borderId="2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xf>
    <xf numFmtId="0" fontId="16" fillId="0" borderId="21" xfId="0" applyFont="1" applyBorder="1" applyAlignment="1">
      <alignment horizontal="left" vertical="center" wrapText="1"/>
    </xf>
    <xf numFmtId="0" fontId="0" fillId="0" borderId="5" xfId="0" applyFont="1" applyBorder="1" applyAlignment="1">
      <alignment horizontal="center" vertical="center"/>
    </xf>
    <xf numFmtId="0" fontId="0" fillId="0" borderId="31" xfId="0" applyFont="1" applyBorder="1" applyAlignment="1">
      <alignment horizontal="center" vertical="center"/>
    </xf>
    <xf numFmtId="166" fontId="18" fillId="0" borderId="49" xfId="0" applyNumberFormat="1" applyFont="1" applyBorder="1" applyAlignment="1">
      <alignment horizontal="center" vertical="center" wrapText="1"/>
    </xf>
    <xf numFmtId="166" fontId="0" fillId="0" borderId="5" xfId="0" applyNumberFormat="1" applyFont="1" applyBorder="1" applyAlignment="1">
      <alignment horizontal="center" vertical="center"/>
    </xf>
    <xf numFmtId="3" fontId="18"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xf>
    <xf numFmtId="0" fontId="24" fillId="0" borderId="2" xfId="0" applyFont="1" applyBorder="1" applyAlignment="1">
      <alignment horizontal="center" vertical="center" wrapText="1"/>
    </xf>
    <xf numFmtId="0" fontId="18" fillId="0" borderId="2" xfId="0" applyFont="1" applyBorder="1" applyAlignment="1">
      <alignment horizontal="center" vertical="center"/>
    </xf>
    <xf numFmtId="0" fontId="23" fillId="0" borderId="2" xfId="0" applyFont="1" applyBorder="1" applyAlignment="1">
      <alignment horizontal="left" vertical="center" wrapText="1"/>
    </xf>
    <xf numFmtId="166" fontId="18" fillId="0" borderId="2" xfId="0" applyNumberFormat="1" applyFont="1" applyBorder="1" applyAlignment="1">
      <alignment horizontal="center" vertical="center"/>
    </xf>
    <xf numFmtId="0" fontId="18" fillId="0" borderId="3" xfId="0" applyFont="1" applyBorder="1" applyAlignment="1">
      <alignment horizontal="center" vertical="center"/>
    </xf>
    <xf numFmtId="0" fontId="24" fillId="0" borderId="0" xfId="0" applyFont="1" applyBorder="1" applyAlignment="1">
      <alignment horizontal="center" vertical="center" wrapText="1"/>
    </xf>
    <xf numFmtId="0" fontId="18" fillId="0" borderId="21" xfId="0" applyFont="1" applyBorder="1" applyAlignment="1">
      <alignment horizontal="center" vertical="center"/>
    </xf>
    <xf numFmtId="0" fontId="23" fillId="0" borderId="0" xfId="0" applyFont="1" applyBorder="1" applyAlignment="1">
      <alignment horizontal="left" vertical="center" wrapText="1"/>
    </xf>
    <xf numFmtId="166" fontId="18" fillId="0" borderId="21" xfId="0" applyNumberFormat="1" applyFont="1" applyBorder="1" applyAlignment="1">
      <alignment horizontal="center" vertical="center"/>
    </xf>
    <xf numFmtId="0" fontId="18" fillId="0" borderId="22" xfId="0" applyFont="1" applyBorder="1" applyAlignment="1">
      <alignment horizontal="center" vertical="center"/>
    </xf>
    <xf numFmtId="0" fontId="24" fillId="0" borderId="21" xfId="0" applyFont="1" applyBorder="1" applyAlignment="1">
      <alignment horizontal="center" vertical="center"/>
    </xf>
    <xf numFmtId="0" fontId="18" fillId="0" borderId="44" xfId="0" applyFont="1" applyBorder="1" applyAlignment="1">
      <alignment horizontal="center" vertical="center"/>
    </xf>
    <xf numFmtId="0" fontId="23" fillId="0" borderId="21" xfId="0" applyFont="1" applyBorder="1" applyAlignment="1">
      <alignment horizontal="left" vertical="center" wrapText="1"/>
    </xf>
    <xf numFmtId="166" fontId="18" fillId="0" borderId="45" xfId="0" applyNumberFormat="1" applyFont="1" applyBorder="1" applyAlignment="1">
      <alignment horizontal="center" vertical="center"/>
    </xf>
    <xf numFmtId="0" fontId="24" fillId="0" borderId="21" xfId="0" applyFont="1" applyBorder="1" applyAlignment="1">
      <alignment horizontal="center" vertical="center" wrapText="1"/>
    </xf>
    <xf numFmtId="0" fontId="24" fillId="0" borderId="21" xfId="0" applyFont="1" applyFill="1" applyBorder="1" applyAlignment="1">
      <alignment horizontal="center" vertical="center" wrapText="1"/>
    </xf>
    <xf numFmtId="166" fontId="18" fillId="0" borderId="45" xfId="0" applyNumberFormat="1" applyFont="1" applyBorder="1" applyAlignment="1">
      <alignment horizontal="center" vertical="center" wrapText="1"/>
    </xf>
    <xf numFmtId="0" fontId="23" fillId="0" borderId="21" xfId="0" applyFont="1" applyFill="1" applyBorder="1" applyAlignment="1">
      <alignment horizontal="left" vertical="center" wrapText="1"/>
    </xf>
    <xf numFmtId="0" fontId="24"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31" xfId="0" applyFont="1" applyFill="1" applyBorder="1" applyAlignment="1">
      <alignment horizontal="center" vertical="center"/>
    </xf>
    <xf numFmtId="0" fontId="23" fillId="0" borderId="5" xfId="0" applyFont="1" applyFill="1" applyBorder="1" applyAlignment="1">
      <alignment horizontal="left" vertical="center" wrapText="1"/>
    </xf>
    <xf numFmtId="166" fontId="18" fillId="0" borderId="49" xfId="0" applyNumberFormat="1" applyFont="1" applyFill="1" applyBorder="1" applyAlignment="1">
      <alignment horizontal="center" vertical="center"/>
    </xf>
    <xf numFmtId="166" fontId="18" fillId="0" borderId="5" xfId="0" applyNumberFormat="1" applyFont="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Border="1" applyAlignment="1">
      <alignment horizontal="center" vertical="center"/>
    </xf>
    <xf numFmtId="0" fontId="16" fillId="0" borderId="2" xfId="0" applyFont="1" applyBorder="1" applyAlignment="1">
      <alignment horizontal="left" vertical="center" wrapText="1"/>
    </xf>
    <xf numFmtId="166" fontId="0" fillId="0" borderId="59" xfId="0" applyNumberFormat="1" applyFont="1" applyBorder="1" applyAlignment="1">
      <alignment horizontal="center" vertical="center"/>
    </xf>
    <xf numFmtId="0" fontId="18" fillId="0" borderId="3" xfId="0" applyFont="1" applyBorder="1" applyAlignment="1">
      <alignment horizontal="center" vertical="center" wrapText="1"/>
    </xf>
    <xf numFmtId="166" fontId="0" fillId="0" borderId="45" xfId="0" applyNumberFormat="1" applyFont="1" applyBorder="1" applyAlignment="1">
      <alignment horizontal="center" vertical="center"/>
    </xf>
    <xf numFmtId="0" fontId="18" fillId="0" borderId="22" xfId="0" applyFont="1" applyBorder="1" applyAlignment="1">
      <alignment horizontal="center" vertical="center" wrapText="1"/>
    </xf>
    <xf numFmtId="0" fontId="18" fillId="0" borderId="45" xfId="0" applyNumberFormat="1" applyFont="1" applyFill="1" applyBorder="1" applyAlignment="1">
      <alignment horizontal="center" vertical="center" wrapText="1"/>
    </xf>
    <xf numFmtId="166" fontId="0" fillId="0" borderId="49"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0" fillId="0" borderId="63" xfId="0" applyFont="1" applyBorder="1" applyAlignment="1">
      <alignment horizontal="center" vertical="center"/>
    </xf>
    <xf numFmtId="0" fontId="22" fillId="4" borderId="32" xfId="0" applyFont="1" applyFill="1" applyBorder="1" applyAlignment="1">
      <alignment horizontal="center" vertical="center" wrapText="1"/>
    </xf>
    <xf numFmtId="0" fontId="22" fillId="0" borderId="39" xfId="0" applyFont="1" applyBorder="1" applyAlignment="1">
      <alignment horizontal="center" vertical="center" wrapText="1"/>
    </xf>
    <xf numFmtId="0" fontId="22" fillId="3" borderId="39" xfId="0" applyFont="1" applyFill="1" applyBorder="1" applyAlignment="1">
      <alignment horizontal="center" vertical="center"/>
    </xf>
    <xf numFmtId="0" fontId="22" fillId="5" borderId="39" xfId="0" applyFont="1" applyFill="1" applyBorder="1" applyAlignment="1">
      <alignment horizontal="center" vertical="center"/>
    </xf>
    <xf numFmtId="0" fontId="24" fillId="0" borderId="39" xfId="0" applyFont="1" applyBorder="1" applyAlignment="1">
      <alignment horizontal="center" vertical="center" wrapText="1"/>
    </xf>
    <xf numFmtId="0" fontId="18" fillId="0" borderId="39" xfId="0" applyFont="1" applyBorder="1" applyAlignment="1">
      <alignment horizontal="center" vertical="center"/>
    </xf>
    <xf numFmtId="0" fontId="18" fillId="0" borderId="57" xfId="0" applyFont="1" applyBorder="1" applyAlignment="1">
      <alignment horizontal="center" vertical="center"/>
    </xf>
    <xf numFmtId="0" fontId="23" fillId="0" borderId="39" xfId="0" applyFont="1" applyBorder="1" applyAlignment="1">
      <alignment horizontal="left" vertical="center" wrapText="1"/>
    </xf>
    <xf numFmtId="44" fontId="18" fillId="0" borderId="58" xfId="0" applyNumberFormat="1" applyFont="1" applyBorder="1" applyAlignment="1">
      <alignment horizontal="center" vertical="center" wrapText="1"/>
    </xf>
    <xf numFmtId="0" fontId="0" fillId="0" borderId="33" xfId="0" applyFont="1" applyBorder="1" applyAlignment="1">
      <alignment horizontal="center" vertical="center"/>
    </xf>
    <xf numFmtId="0" fontId="0" fillId="0" borderId="45" xfId="0" applyFont="1" applyBorder="1" applyAlignment="1">
      <alignment horizontal="center" vertical="center"/>
    </xf>
    <xf numFmtId="0" fontId="0" fillId="0" borderId="44" xfId="0" applyFont="1" applyBorder="1" applyAlignment="1">
      <alignment horizontal="center" vertical="center"/>
    </xf>
    <xf numFmtId="166" fontId="0" fillId="0" borderId="45" xfId="0" applyNumberFormat="1" applyFont="1" applyBorder="1" applyAlignment="1">
      <alignment horizontal="center" vertical="center" wrapText="1"/>
    </xf>
    <xf numFmtId="0" fontId="16" fillId="0" borderId="21" xfId="0" applyFont="1" applyBorder="1" applyAlignment="1">
      <alignment vertical="center" wrapText="1"/>
    </xf>
    <xf numFmtId="0" fontId="16" fillId="0" borderId="37" xfId="0" applyFont="1" applyBorder="1" applyAlignment="1">
      <alignment horizontal="left" vertical="center" wrapText="1"/>
    </xf>
    <xf numFmtId="166" fontId="0" fillId="0" borderId="49" xfId="0" applyNumberFormat="1" applyFont="1" applyBorder="1" applyAlignment="1">
      <alignment horizontal="center" vertical="center"/>
    </xf>
    <xf numFmtId="0" fontId="0" fillId="0" borderId="63" xfId="0" applyFont="1" applyFill="1" applyBorder="1" applyAlignment="1">
      <alignment horizontal="center" vertical="center"/>
    </xf>
    <xf numFmtId="0" fontId="3" fillId="0" borderId="39" xfId="0" applyFont="1" applyBorder="1" applyAlignment="1">
      <alignment horizontal="left"/>
    </xf>
    <xf numFmtId="0" fontId="17" fillId="0" borderId="39" xfId="0" applyFont="1" applyBorder="1" applyAlignment="1">
      <alignment horizontal="left"/>
    </xf>
    <xf numFmtId="44" fontId="0" fillId="0" borderId="39" xfId="0" applyNumberFormat="1" applyFont="1" applyBorder="1"/>
    <xf numFmtId="0" fontId="0" fillId="0" borderId="33" xfId="0" applyFont="1" applyBorder="1"/>
    <xf numFmtId="0" fontId="3" fillId="0" borderId="31" xfId="0" applyFont="1" applyFill="1" applyBorder="1" applyAlignment="1">
      <alignment horizontal="center" vertical="center" wrapText="1"/>
    </xf>
    <xf numFmtId="0" fontId="24" fillId="0" borderId="41" xfId="0" applyFont="1" applyBorder="1" applyAlignment="1">
      <alignment horizontal="center" vertical="center" wrapText="1"/>
    </xf>
    <xf numFmtId="0" fontId="16" fillId="0" borderId="41" xfId="0" applyFont="1" applyBorder="1" applyAlignment="1">
      <alignment horizontal="left" vertical="center" wrapText="1"/>
    </xf>
    <xf numFmtId="164" fontId="0" fillId="0" borderId="41" xfId="0" applyNumberFormat="1" applyFont="1" applyBorder="1" applyAlignment="1">
      <alignment horizontal="center" vertical="center" wrapText="1"/>
    </xf>
    <xf numFmtId="4" fontId="0" fillId="0" borderId="41" xfId="0" applyNumberFormat="1" applyFont="1" applyBorder="1" applyAlignment="1">
      <alignment horizontal="center" vertical="center"/>
    </xf>
    <xf numFmtId="4" fontId="18" fillId="0" borderId="21" xfId="0" applyNumberFormat="1" applyFont="1" applyBorder="1" applyAlignment="1">
      <alignment horizontal="center" vertical="center"/>
    </xf>
    <xf numFmtId="0" fontId="18" fillId="0" borderId="21" xfId="0" applyNumberFormat="1" applyFont="1" applyBorder="1" applyAlignment="1">
      <alignment horizontal="center" vertical="center" wrapText="1"/>
    </xf>
    <xf numFmtId="0" fontId="18" fillId="0" borderId="21" xfId="0" applyNumberFormat="1" applyFont="1" applyBorder="1" applyAlignment="1">
      <alignment horizontal="center" vertical="center"/>
    </xf>
    <xf numFmtId="0" fontId="25" fillId="0" borderId="21" xfId="0" applyFont="1" applyBorder="1" applyAlignment="1">
      <alignment horizontal="center" vertical="center" wrapText="1"/>
    </xf>
    <xf numFmtId="4" fontId="0" fillId="0" borderId="21" xfId="0" applyNumberFormat="1" applyFont="1" applyBorder="1" applyAlignment="1">
      <alignment horizontal="center" vertical="center"/>
    </xf>
    <xf numFmtId="0" fontId="17" fillId="0" borderId="21" xfId="0" applyFont="1" applyBorder="1" applyAlignment="1">
      <alignment vertical="center" wrapText="1"/>
    </xf>
    <xf numFmtId="3" fontId="18" fillId="0" borderId="21" xfId="0" applyNumberFormat="1" applyFont="1" applyFill="1" applyBorder="1" applyAlignment="1">
      <alignment horizontal="center" vertical="center" wrapText="1"/>
    </xf>
    <xf numFmtId="0" fontId="25" fillId="0" borderId="21" xfId="0" applyFont="1" applyBorder="1" applyAlignment="1">
      <alignment vertical="center" wrapText="1"/>
    </xf>
    <xf numFmtId="165" fontId="0" fillId="0" borderId="21" xfId="0" applyNumberFormat="1" applyFont="1" applyBorder="1" applyAlignment="1">
      <alignment horizontal="center" vertical="center" wrapText="1"/>
    </xf>
    <xf numFmtId="0" fontId="0" fillId="0" borderId="21" xfId="0" applyNumberFormat="1" applyFont="1" applyBorder="1" applyAlignment="1">
      <alignment horizontal="center" vertical="center" wrapText="1"/>
    </xf>
    <xf numFmtId="0" fontId="0" fillId="0" borderId="21" xfId="0" applyFont="1" applyBorder="1" applyAlignment="1">
      <alignment vertical="center" wrapText="1"/>
    </xf>
    <xf numFmtId="4" fontId="0" fillId="0" borderId="21" xfId="0" applyNumberFormat="1" applyFont="1" applyBorder="1" applyAlignment="1">
      <alignment horizontal="center" vertical="center" wrapText="1"/>
    </xf>
    <xf numFmtId="0" fontId="0" fillId="0" borderId="5" xfId="0" applyFont="1" applyBorder="1" applyAlignment="1">
      <alignment vertical="center" wrapText="1"/>
    </xf>
    <xf numFmtId="0" fontId="0" fillId="0" borderId="5" xfId="0" applyNumberFormat="1" applyFont="1" applyBorder="1" applyAlignment="1">
      <alignment horizontal="center" vertical="center" wrapText="1"/>
    </xf>
    <xf numFmtId="4" fontId="0" fillId="0" borderId="5" xfId="0" applyNumberFormat="1" applyFont="1" applyBorder="1" applyAlignment="1">
      <alignment horizontal="center" vertical="center"/>
    </xf>
    <xf numFmtId="0" fontId="16" fillId="0" borderId="2" xfId="0" applyFont="1" applyBorder="1" applyAlignment="1">
      <alignment vertical="center" wrapText="1"/>
    </xf>
    <xf numFmtId="0" fontId="0" fillId="0" borderId="2" xfId="0" applyNumberFormat="1" applyFont="1" applyBorder="1" applyAlignment="1">
      <alignment horizontal="center" vertical="center" wrapText="1"/>
    </xf>
    <xf numFmtId="4" fontId="0" fillId="0" borderId="2" xfId="0" applyNumberFormat="1" applyFont="1" applyBorder="1" applyAlignment="1">
      <alignment horizontal="center" vertical="center"/>
    </xf>
    <xf numFmtId="0" fontId="18" fillId="0" borderId="2" xfId="0" applyFont="1" applyBorder="1" applyAlignment="1">
      <alignment horizontal="center" vertical="center" wrapText="1"/>
    </xf>
    <xf numFmtId="4" fontId="18" fillId="0" borderId="21" xfId="0" applyNumberFormat="1" applyFont="1" applyBorder="1" applyAlignment="1">
      <alignment horizontal="center" vertical="center" wrapText="1"/>
    </xf>
    <xf numFmtId="0" fontId="0" fillId="0" borderId="21"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left" vertical="center" wrapText="1"/>
    </xf>
    <xf numFmtId="3" fontId="0" fillId="0" borderId="21" xfId="0" applyNumberFormat="1" applyFont="1" applyBorder="1" applyAlignment="1">
      <alignment horizontal="center" vertical="center" wrapText="1"/>
    </xf>
    <xf numFmtId="0" fontId="18" fillId="0" borderId="5" xfId="0" applyFont="1" applyBorder="1" applyAlignment="1">
      <alignment horizontal="center" vertical="center"/>
    </xf>
    <xf numFmtId="0" fontId="3" fillId="0" borderId="29" xfId="0" applyFont="1" applyBorder="1" applyAlignment="1">
      <alignment horizontal="center" vertical="center" wrapText="1"/>
    </xf>
    <xf numFmtId="0" fontId="16" fillId="0" borderId="37" xfId="0" applyFont="1" applyBorder="1" applyAlignment="1">
      <alignment horizontal="justify" vertical="center"/>
    </xf>
    <xf numFmtId="3" fontId="0" fillId="0" borderId="2" xfId="0" applyNumberFormat="1" applyFont="1" applyBorder="1" applyAlignment="1">
      <alignment horizontal="center" vertical="center" wrapText="1"/>
    </xf>
    <xf numFmtId="0" fontId="3" fillId="0" borderId="16" xfId="0" applyFont="1" applyBorder="1" applyAlignment="1">
      <alignment vertical="center" wrapText="1"/>
    </xf>
    <xf numFmtId="4" fontId="18" fillId="0" borderId="21" xfId="0" applyNumberFormat="1" applyFont="1" applyFill="1" applyBorder="1" applyAlignment="1">
      <alignment horizontal="center" vertical="center" wrapText="1"/>
    </xf>
    <xf numFmtId="2" fontId="18" fillId="0" borderId="21" xfId="0" applyNumberFormat="1" applyFont="1" applyBorder="1" applyAlignment="1">
      <alignment horizontal="center" vertical="center" wrapText="1"/>
    </xf>
    <xf numFmtId="0" fontId="16" fillId="0" borderId="16" xfId="0" applyFont="1" applyBorder="1" applyAlignment="1">
      <alignment wrapText="1"/>
    </xf>
    <xf numFmtId="0" fontId="3" fillId="0" borderId="21" xfId="0" applyFont="1" applyBorder="1" applyAlignment="1">
      <alignment vertical="center" wrapText="1"/>
    </xf>
    <xf numFmtId="3" fontId="0" fillId="0" borderId="21" xfId="0" applyNumberFormat="1" applyFont="1" applyFill="1" applyBorder="1" applyAlignment="1">
      <alignment horizontal="center" vertical="center" wrapText="1"/>
    </xf>
    <xf numFmtId="0" fontId="0" fillId="0" borderId="16" xfId="0" applyFont="1" applyBorder="1" applyAlignment="1">
      <alignment horizontal="center" vertical="center"/>
    </xf>
    <xf numFmtId="3" fontId="0" fillId="0" borderId="16" xfId="0" applyNumberFormat="1" applyFont="1" applyFill="1" applyBorder="1" applyAlignment="1">
      <alignment horizontal="center" vertical="center" wrapText="1"/>
    </xf>
    <xf numFmtId="4" fontId="0" fillId="0" borderId="16" xfId="0" applyNumberFormat="1" applyFont="1" applyBorder="1" applyAlignment="1">
      <alignment horizontal="center" vertical="center"/>
    </xf>
    <xf numFmtId="0" fontId="0" fillId="0" borderId="16" xfId="0" applyFont="1" applyBorder="1" applyAlignment="1">
      <alignment horizontal="center" vertical="center" wrapText="1"/>
    </xf>
    <xf numFmtId="0" fontId="0" fillId="0" borderId="17" xfId="0" applyFont="1" applyBorder="1" applyAlignment="1">
      <alignment horizontal="center" vertical="center"/>
    </xf>
    <xf numFmtId="0" fontId="16" fillId="0" borderId="5" xfId="0" applyFont="1" applyBorder="1" applyAlignment="1">
      <alignment wrapText="1"/>
    </xf>
    <xf numFmtId="0" fontId="0" fillId="0" borderId="59" xfId="0" applyFont="1" applyBorder="1" applyAlignment="1">
      <alignment horizontal="center" vertical="center"/>
    </xf>
    <xf numFmtId="0" fontId="17" fillId="0" borderId="37" xfId="0" applyFont="1" applyBorder="1" applyAlignment="1">
      <alignment horizontal="left" vertical="center" wrapText="1"/>
    </xf>
    <xf numFmtId="3" fontId="0" fillId="0" borderId="45" xfId="0" applyNumberFormat="1" applyFont="1" applyBorder="1" applyAlignment="1">
      <alignment horizontal="center" vertical="center"/>
    </xf>
    <xf numFmtId="0" fontId="24" fillId="0" borderId="5" xfId="0" applyFont="1" applyBorder="1" applyAlignment="1">
      <alignment horizontal="center" vertical="center" wrapText="1"/>
    </xf>
    <xf numFmtId="0" fontId="18" fillId="0" borderId="5" xfId="0" applyNumberFormat="1" applyFont="1" applyBorder="1" applyAlignment="1">
      <alignment horizontal="center" vertical="center"/>
    </xf>
    <xf numFmtId="4" fontId="18" fillId="0" borderId="5" xfId="0" applyNumberFormat="1" applyFont="1" applyBorder="1" applyAlignment="1">
      <alignment horizontal="center" vertical="center"/>
    </xf>
    <xf numFmtId="0" fontId="18" fillId="0" borderId="2" xfId="0" applyNumberFormat="1" applyFont="1" applyBorder="1" applyAlignment="1">
      <alignment horizontal="center" vertical="center" wrapText="1"/>
    </xf>
    <xf numFmtId="0" fontId="3" fillId="0" borderId="42" xfId="0" applyFont="1" applyBorder="1" applyAlignment="1">
      <alignment horizontal="center" vertical="center" wrapText="1"/>
    </xf>
    <xf numFmtId="0" fontId="18" fillId="0" borderId="45" xfId="0" applyNumberFormat="1" applyFont="1" applyBorder="1" applyAlignment="1">
      <alignment horizontal="center" vertical="center" wrapText="1"/>
    </xf>
    <xf numFmtId="3" fontId="0" fillId="0" borderId="21" xfId="0" applyNumberFormat="1" applyFont="1" applyBorder="1" applyAlignment="1">
      <alignment horizontal="center" vertical="center"/>
    </xf>
    <xf numFmtId="0" fontId="3" fillId="0" borderId="42" xfId="0" applyFont="1" applyBorder="1" applyAlignment="1">
      <alignment horizontal="left" vertical="center" wrapText="1"/>
    </xf>
    <xf numFmtId="0" fontId="3" fillId="0" borderId="49" xfId="0" applyFont="1" applyBorder="1" applyAlignment="1">
      <alignment horizontal="center" vertical="center" wrapText="1"/>
    </xf>
    <xf numFmtId="3" fontId="0" fillId="0" borderId="5" xfId="0" applyNumberFormat="1" applyFont="1" applyBorder="1" applyAlignment="1">
      <alignment horizontal="center" vertical="center"/>
    </xf>
    <xf numFmtId="0" fontId="3" fillId="0" borderId="43" xfId="0" applyFont="1" applyBorder="1" applyAlignment="1">
      <alignment horizontal="center" vertical="center" wrapText="1"/>
    </xf>
    <xf numFmtId="0" fontId="0" fillId="0" borderId="16" xfId="0" applyFont="1" applyBorder="1" applyAlignment="1">
      <alignment horizontal="center" vertical="center"/>
    </xf>
    <xf numFmtId="0" fontId="0" fillId="0" borderId="41" xfId="0" applyFont="1" applyBorder="1" applyAlignment="1">
      <alignment horizontal="center" vertical="center"/>
    </xf>
    <xf numFmtId="0" fontId="18" fillId="0" borderId="16" xfId="0" applyNumberFormat="1" applyFont="1" applyBorder="1" applyAlignment="1">
      <alignment horizontal="center" vertical="center" wrapText="1"/>
    </xf>
    <xf numFmtId="0" fontId="0" fillId="0" borderId="21" xfId="0" applyFont="1" applyFill="1" applyBorder="1" applyAlignment="1">
      <alignment horizontal="center" vertical="center"/>
    </xf>
    <xf numFmtId="4" fontId="0" fillId="0" borderId="21" xfId="0" applyNumberFormat="1" applyFont="1" applyFill="1" applyBorder="1" applyAlignment="1">
      <alignment horizontal="center" vertical="center"/>
    </xf>
    <xf numFmtId="0" fontId="0" fillId="0" borderId="5" xfId="0" applyFont="1" applyFill="1" applyBorder="1" applyAlignment="1">
      <alignment horizontal="center" vertical="center"/>
    </xf>
    <xf numFmtId="0" fontId="16" fillId="0" borderId="5" xfId="0" applyFont="1" applyBorder="1" applyAlignment="1">
      <alignment horizontal="left" vertical="center" wrapText="1"/>
    </xf>
    <xf numFmtId="0" fontId="3" fillId="0" borderId="41" xfId="0" applyFont="1" applyBorder="1" applyAlignment="1">
      <alignment horizontal="center" vertical="center"/>
    </xf>
    <xf numFmtId="0" fontId="18" fillId="0" borderId="41" xfId="0" applyFont="1" applyBorder="1" applyAlignment="1">
      <alignment horizontal="center" vertical="center"/>
    </xf>
    <xf numFmtId="0" fontId="3" fillId="0" borderId="5" xfId="0" applyFont="1" applyBorder="1" applyAlignment="1">
      <alignment vertical="center" wrapText="1"/>
    </xf>
    <xf numFmtId="3" fontId="18" fillId="0" borderId="5" xfId="0" applyNumberFormat="1" applyFont="1" applyFill="1" applyBorder="1" applyAlignment="1">
      <alignment horizontal="center" vertical="center" wrapText="1"/>
    </xf>
    <xf numFmtId="0" fontId="3" fillId="0" borderId="5" xfId="0" applyFont="1" applyBorder="1" applyAlignment="1">
      <alignment horizontal="left" vertical="center" wrapText="1"/>
    </xf>
    <xf numFmtId="3" fontId="0" fillId="0" borderId="41" xfId="0" applyNumberFormat="1" applyFont="1" applyBorder="1" applyAlignment="1">
      <alignment horizontal="center" vertical="center"/>
    </xf>
    <xf numFmtId="3" fontId="0" fillId="0" borderId="2" xfId="0" applyNumberFormat="1" applyFont="1" applyBorder="1" applyAlignment="1">
      <alignment horizontal="center" vertical="center"/>
    </xf>
    <xf numFmtId="0" fontId="3" fillId="0" borderId="5" xfId="0" applyFont="1" applyBorder="1" applyAlignment="1">
      <alignment horizontal="center" vertical="center"/>
    </xf>
    <xf numFmtId="0" fontId="3" fillId="0" borderId="41" xfId="0" applyFont="1" applyBorder="1" applyAlignment="1">
      <alignment horizontal="center" vertical="center" wrapText="1"/>
    </xf>
    <xf numFmtId="0" fontId="16" fillId="0" borderId="21" xfId="0" applyFont="1" applyBorder="1" applyAlignment="1">
      <alignment horizontal="left" wrapText="1"/>
    </xf>
    <xf numFmtId="0" fontId="16" fillId="0" borderId="0" xfId="0" applyFont="1" applyBorder="1" applyAlignment="1">
      <alignment horizontal="left" vertical="center" wrapText="1"/>
    </xf>
    <xf numFmtId="0" fontId="16" fillId="0" borderId="21" xfId="0" applyFont="1" applyBorder="1" applyAlignment="1">
      <alignment horizontal="left" vertical="center"/>
    </xf>
    <xf numFmtId="0" fontId="16" fillId="0" borderId="16" xfId="0" applyFont="1" applyBorder="1" applyAlignment="1">
      <alignment horizontal="left" vertical="center" wrapText="1"/>
    </xf>
    <xf numFmtId="3" fontId="0" fillId="0" borderId="16" xfId="0" applyNumberFormat="1" applyFont="1" applyBorder="1" applyAlignment="1">
      <alignment horizontal="center" vertical="center"/>
    </xf>
    <xf numFmtId="0" fontId="3" fillId="0" borderId="16" xfId="0" applyFont="1" applyBorder="1" applyAlignment="1">
      <alignment horizontal="center" vertical="center"/>
    </xf>
    <xf numFmtId="0" fontId="26" fillId="0" borderId="0" xfId="0" applyFont="1" applyBorder="1" applyAlignment="1">
      <alignment wrapText="1"/>
    </xf>
    <xf numFmtId="0" fontId="3" fillId="0" borderId="16" xfId="0" applyFont="1" applyFill="1" applyBorder="1" applyAlignment="1">
      <alignment horizontal="center" vertical="center" wrapText="1"/>
    </xf>
    <xf numFmtId="0" fontId="0" fillId="0" borderId="16" xfId="0" applyFont="1" applyFill="1" applyBorder="1" applyAlignment="1">
      <alignment horizontal="center" vertical="center"/>
    </xf>
    <xf numFmtId="0" fontId="16" fillId="0" borderId="21" xfId="0" applyFont="1" applyFill="1" applyBorder="1" applyAlignment="1">
      <alignment horizontal="left" vertical="center" wrapText="1"/>
    </xf>
    <xf numFmtId="3" fontId="0" fillId="0" borderId="16" xfId="0" applyNumberFormat="1" applyFont="1" applyFill="1" applyBorder="1" applyAlignment="1">
      <alignment horizontal="center" vertical="center"/>
    </xf>
    <xf numFmtId="4"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16" fillId="0" borderId="50" xfId="0" applyFont="1" applyBorder="1" applyAlignment="1">
      <alignment horizontal="left" vertical="center" wrapText="1"/>
    </xf>
    <xf numFmtId="0" fontId="0" fillId="0" borderId="65" xfId="0" applyFont="1" applyFill="1" applyBorder="1" applyAlignment="1">
      <alignment horizontal="center" vertical="center"/>
    </xf>
    <xf numFmtId="0" fontId="0" fillId="0" borderId="39" xfId="0" applyFont="1" applyBorder="1" applyAlignment="1">
      <alignment vertical="center"/>
    </xf>
    <xf numFmtId="0" fontId="0" fillId="0" borderId="39" xfId="0" applyFont="1" applyBorder="1" applyAlignment="1">
      <alignment horizontal="left" vertical="center"/>
    </xf>
    <xf numFmtId="0" fontId="0" fillId="0" borderId="39" xfId="0" applyNumberFormat="1" applyFont="1" applyBorder="1"/>
    <xf numFmtId="0" fontId="0" fillId="0" borderId="51" xfId="0" applyFont="1" applyFill="1" applyBorder="1" applyAlignment="1">
      <alignment horizontal="center" vertical="center"/>
    </xf>
    <xf numFmtId="0" fontId="0" fillId="2" borderId="0" xfId="0" applyFont="1" applyFill="1"/>
    <xf numFmtId="0" fontId="3" fillId="2" borderId="4"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0" fillId="0" borderId="13" xfId="0" applyFont="1" applyBorder="1"/>
    <xf numFmtId="0" fontId="0" fillId="0" borderId="1" xfId="0" applyFont="1" applyBorder="1" applyAlignment="1">
      <alignment horizontal="center" vertical="center"/>
    </xf>
    <xf numFmtId="0" fontId="0" fillId="0" borderId="2" xfId="0" applyFont="1" applyFill="1" applyBorder="1"/>
    <xf numFmtId="44" fontId="0" fillId="0" borderId="2" xfId="0" applyNumberFormat="1" applyFont="1" applyBorder="1"/>
    <xf numFmtId="0" fontId="0" fillId="0" borderId="2" xfId="0" applyFont="1" applyBorder="1"/>
    <xf numFmtId="0" fontId="0" fillId="0" borderId="59" xfId="0" applyFont="1" applyBorder="1"/>
    <xf numFmtId="0" fontId="0" fillId="0" borderId="64" xfId="0" applyFont="1" applyBorder="1"/>
    <xf numFmtId="0" fontId="0" fillId="0" borderId="3" xfId="0" applyFont="1" applyBorder="1"/>
    <xf numFmtId="0" fontId="22" fillId="4" borderId="21" xfId="0" applyFont="1" applyFill="1" applyBorder="1" applyAlignment="1">
      <alignment horizontal="center" vertical="center" wrapText="1"/>
    </xf>
    <xf numFmtId="0" fontId="0" fillId="0" borderId="21" xfId="0" applyFont="1" applyBorder="1"/>
    <xf numFmtId="0" fontId="22" fillId="3" borderId="21" xfId="0" applyFont="1" applyFill="1" applyBorder="1" applyAlignment="1">
      <alignment horizontal="center" vertical="center" wrapText="1"/>
    </xf>
    <xf numFmtId="0" fontId="16" fillId="0" borderId="62" xfId="0" applyFont="1" applyBorder="1" applyAlignment="1">
      <alignment horizontal="center" vertical="center" wrapText="1"/>
    </xf>
    <xf numFmtId="0" fontId="2" fillId="4" borderId="21" xfId="0" applyFont="1" applyFill="1" applyBorder="1" applyAlignment="1">
      <alignment horizontal="center" vertical="center" wrapText="1"/>
    </xf>
    <xf numFmtId="0" fontId="2" fillId="3" borderId="44" xfId="0" applyFont="1" applyFill="1" applyBorder="1" applyAlignment="1">
      <alignment horizontal="center" vertical="center"/>
    </xf>
    <xf numFmtId="0" fontId="16" fillId="0" borderId="21" xfId="0" applyFont="1" applyBorder="1" applyAlignment="1">
      <alignment horizontal="center" vertical="center" wrapText="1"/>
    </xf>
    <xf numFmtId="0" fontId="0" fillId="0" borderId="45" xfId="0" applyFont="1" applyBorder="1"/>
    <xf numFmtId="0" fontId="2" fillId="3" borderId="21" xfId="0" applyFont="1" applyFill="1" applyBorder="1" applyAlignment="1">
      <alignment horizontal="center" vertical="center"/>
    </xf>
    <xf numFmtId="44" fontId="0" fillId="0" borderId="21" xfId="0" applyNumberFormat="1" applyFont="1" applyBorder="1" applyAlignment="1">
      <alignment horizontal="center" vertical="center"/>
    </xf>
    <xf numFmtId="0" fontId="2" fillId="3" borderId="21" xfId="0" applyFont="1" applyFill="1" applyBorder="1" applyAlignment="1">
      <alignment horizontal="center" vertical="center" wrapText="1" shrinkToFit="1"/>
    </xf>
    <xf numFmtId="0" fontId="0" fillId="0" borderId="21" xfId="0" applyFont="1" applyFill="1" applyBorder="1" applyAlignment="1">
      <alignment horizontal="center" vertical="center" wrapText="1"/>
    </xf>
    <xf numFmtId="0" fontId="0" fillId="0" borderId="61" xfId="0" applyFont="1" applyBorder="1"/>
    <xf numFmtId="0" fontId="0" fillId="0" borderId="5" xfId="0" applyFont="1" applyFill="1" applyBorder="1" applyAlignment="1">
      <alignment horizontal="center" vertical="center" wrapText="1"/>
    </xf>
    <xf numFmtId="0" fontId="0" fillId="0" borderId="0" xfId="0" applyFont="1" applyBorder="1" applyAlignment="1">
      <alignment horizontal="center"/>
    </xf>
    <xf numFmtId="0" fontId="5" fillId="0" borderId="2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1" xfId="0" applyFont="1" applyBorder="1" applyAlignment="1">
      <alignment horizontal="center" vertical="center"/>
    </xf>
    <xf numFmtId="0" fontId="31" fillId="0" borderId="21" xfId="0" applyFont="1" applyBorder="1" applyAlignment="1">
      <alignment horizontal="center" vertical="center" wrapText="1"/>
    </xf>
    <xf numFmtId="0" fontId="27" fillId="0" borderId="21" xfId="0" applyFont="1" applyBorder="1" applyAlignment="1">
      <alignment horizontal="center" vertical="center"/>
    </xf>
    <xf numFmtId="0" fontId="31" fillId="0" borderId="21" xfId="0" applyFont="1" applyBorder="1" applyAlignment="1">
      <alignment horizontal="left" vertical="center" wrapText="1"/>
    </xf>
    <xf numFmtId="3" fontId="27" fillId="0" borderId="21" xfId="0" applyNumberFormat="1" applyFont="1" applyBorder="1" applyAlignment="1">
      <alignment horizontal="center" vertical="center"/>
    </xf>
    <xf numFmtId="4" fontId="27" fillId="0" borderId="21" xfId="0" applyNumberFormat="1" applyFont="1" applyBorder="1" applyAlignment="1">
      <alignment horizontal="center" vertical="center"/>
    </xf>
    <xf numFmtId="0" fontId="27" fillId="0" borderId="21" xfId="0" applyFont="1" applyBorder="1" applyAlignment="1">
      <alignment horizontal="center" vertical="center" wrapText="1"/>
    </xf>
    <xf numFmtId="3" fontId="5" fillId="0" borderId="21" xfId="0" applyNumberFormat="1" applyFont="1" applyBorder="1" applyAlignment="1">
      <alignment horizontal="center" vertical="center" wrapText="1"/>
    </xf>
    <xf numFmtId="0" fontId="5" fillId="0" borderId="41" xfId="0" applyFont="1" applyBorder="1" applyAlignment="1">
      <alignment horizontal="center" vertical="center" wrapText="1"/>
    </xf>
    <xf numFmtId="3" fontId="0" fillId="0" borderId="16" xfId="0" applyNumberFormat="1" applyFont="1" applyBorder="1" applyAlignment="1">
      <alignment horizontal="center" vertical="center" wrapText="1"/>
    </xf>
    <xf numFmtId="0" fontId="30"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3" fontId="5" fillId="0" borderId="5" xfId="0" applyNumberFormat="1" applyFont="1" applyBorder="1" applyAlignment="1">
      <alignment horizontal="center" vertical="center" wrapText="1"/>
    </xf>
    <xf numFmtId="4"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0" fillId="0" borderId="49" xfId="0" applyFont="1" applyBorder="1" applyAlignment="1">
      <alignment horizontal="left" vertical="center" wrapText="1"/>
    </xf>
    <xf numFmtId="0" fontId="18" fillId="0" borderId="16" xfId="0" applyFont="1" applyBorder="1" applyAlignment="1">
      <alignment horizontal="center" vertical="center" wrapText="1"/>
    </xf>
    <xf numFmtId="0" fontId="30" fillId="0" borderId="5" xfId="0" applyFont="1" applyBorder="1" applyAlignment="1">
      <alignment horizontal="center" vertical="center"/>
    </xf>
    <xf numFmtId="0" fontId="28" fillId="0" borderId="5" xfId="0" applyFont="1" applyBorder="1" applyAlignment="1">
      <alignment horizontal="left" vertical="center" wrapText="1"/>
    </xf>
    <xf numFmtId="3" fontId="5" fillId="0" borderId="5" xfId="0" applyNumberFormat="1" applyFont="1" applyBorder="1" applyAlignment="1">
      <alignment horizontal="center" vertical="center"/>
    </xf>
    <xf numFmtId="0" fontId="27" fillId="0" borderId="5" xfId="0" applyFont="1" applyBorder="1" applyAlignment="1">
      <alignment horizontal="center" vertical="center" wrapText="1"/>
    </xf>
    <xf numFmtId="4" fontId="5" fillId="0" borderId="21" xfId="0" applyNumberFormat="1" applyFont="1" applyBorder="1" applyAlignment="1">
      <alignment horizontal="center" vertical="center" wrapText="1"/>
    </xf>
    <xf numFmtId="0" fontId="30" fillId="0" borderId="5" xfId="0" applyFont="1" applyBorder="1" applyAlignment="1">
      <alignment horizontal="left" vertical="center" wrapText="1"/>
    </xf>
    <xf numFmtId="0" fontId="5" fillId="0" borderId="41" xfId="0" applyFont="1" applyBorder="1" applyAlignment="1">
      <alignment horizontal="center" vertical="center"/>
    </xf>
    <xf numFmtId="0" fontId="16" fillId="0" borderId="5" xfId="0" applyFont="1" applyBorder="1" applyAlignment="1">
      <alignment vertical="center" wrapText="1"/>
    </xf>
    <xf numFmtId="0" fontId="16" fillId="0" borderId="29" xfId="0" applyFont="1" applyFill="1" applyBorder="1" applyAlignment="1">
      <alignment horizontal="left" vertical="center" wrapText="1"/>
    </xf>
    <xf numFmtId="0" fontId="16" fillId="0" borderId="66" xfId="0" applyFont="1" applyBorder="1" applyAlignment="1">
      <alignment horizontal="left" vertical="center" wrapText="1"/>
    </xf>
    <xf numFmtId="0" fontId="16" fillId="0" borderId="16" xfId="0" applyFont="1" applyBorder="1" applyAlignment="1">
      <alignment vertical="center" wrapText="1"/>
    </xf>
    <xf numFmtId="0" fontId="23" fillId="0" borderId="5" xfId="0" applyFont="1" applyBorder="1" applyAlignment="1">
      <alignment horizontal="left" vertical="center" wrapText="1"/>
    </xf>
    <xf numFmtId="0" fontId="16" fillId="0" borderId="41"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0" fillId="0" borderId="41" xfId="0" applyNumberFormat="1" applyFont="1" applyBorder="1" applyAlignment="1">
      <alignment horizontal="center" vertical="center" wrapText="1"/>
    </xf>
    <xf numFmtId="0" fontId="25" fillId="0" borderId="16" xfId="0" applyFont="1" applyBorder="1" applyAlignment="1">
      <alignment horizontal="left" vertical="center" wrapText="1"/>
    </xf>
    <xf numFmtId="0" fontId="5" fillId="0" borderId="3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3"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xf>
    <xf numFmtId="4" fontId="5" fillId="0" borderId="5" xfId="0" applyNumberFormat="1" applyFont="1" applyFill="1" applyBorder="1" applyAlignment="1">
      <alignment horizontal="center" vertical="center"/>
    </xf>
    <xf numFmtId="3" fontId="5" fillId="0" borderId="21" xfId="0" applyNumberFormat="1" applyFont="1" applyFill="1" applyBorder="1" applyAlignment="1">
      <alignment horizontal="center" vertical="center" wrapText="1"/>
    </xf>
    <xf numFmtId="4" fontId="5" fillId="0" borderId="21" xfId="0" applyNumberFormat="1" applyFont="1" applyFill="1" applyBorder="1" applyAlignment="1">
      <alignment horizontal="center" vertical="center" wrapText="1"/>
    </xf>
    <xf numFmtId="0" fontId="31" fillId="0" borderId="5" xfId="0" applyFont="1" applyBorder="1" applyAlignment="1">
      <alignment horizontal="center" vertical="center" wrapText="1"/>
    </xf>
    <xf numFmtId="0" fontId="27" fillId="0" borderId="5" xfId="0" applyFont="1" applyBorder="1" applyAlignment="1">
      <alignment horizontal="center" vertical="center"/>
    </xf>
    <xf numFmtId="0" fontId="27" fillId="0" borderId="31" xfId="0" applyFont="1" applyBorder="1" applyAlignment="1">
      <alignment horizontal="center" vertical="center"/>
    </xf>
    <xf numFmtId="0" fontId="29" fillId="0" borderId="5" xfId="0" applyFont="1" applyBorder="1" applyAlignment="1">
      <alignment horizontal="left" vertical="center" wrapText="1"/>
    </xf>
    <xf numFmtId="0" fontId="27" fillId="0" borderId="6" xfId="0" applyFont="1" applyBorder="1" applyAlignment="1">
      <alignment horizontal="center" vertical="center"/>
    </xf>
    <xf numFmtId="0" fontId="30" fillId="0" borderId="16" xfId="0" applyFont="1" applyBorder="1" applyAlignment="1">
      <alignment horizontal="center" vertical="center" wrapText="1"/>
    </xf>
    <xf numFmtId="0" fontId="5" fillId="0" borderId="16" xfId="0" applyFont="1" applyBorder="1" applyAlignment="1">
      <alignment horizontal="center" vertical="center"/>
    </xf>
    <xf numFmtId="4" fontId="5" fillId="0" borderId="16" xfId="0" applyNumberFormat="1" applyFont="1" applyBorder="1" applyAlignment="1">
      <alignment horizontal="center" vertical="center"/>
    </xf>
    <xf numFmtId="0" fontId="31" fillId="0" borderId="2" xfId="0" applyFont="1" applyBorder="1" applyAlignment="1">
      <alignment horizontal="center" vertical="center" wrapText="1"/>
    </xf>
    <xf numFmtId="0" fontId="27" fillId="0" borderId="2" xfId="0" applyFont="1" applyBorder="1" applyAlignment="1">
      <alignment horizontal="center" vertical="center"/>
    </xf>
    <xf numFmtId="0" fontId="29" fillId="0" borderId="29" xfId="0" applyFont="1" applyBorder="1" applyAlignment="1">
      <alignment horizontal="left" vertical="center" wrapText="1"/>
    </xf>
    <xf numFmtId="166" fontId="27" fillId="0" borderId="2" xfId="0" applyNumberFormat="1" applyFont="1" applyBorder="1" applyAlignment="1">
      <alignment horizontal="center" vertical="center"/>
    </xf>
    <xf numFmtId="0" fontId="27" fillId="0" borderId="3" xfId="0" applyFont="1" applyBorder="1" applyAlignment="1">
      <alignment horizontal="center" vertical="center"/>
    </xf>
    <xf numFmtId="166" fontId="27" fillId="0" borderId="49" xfId="0" applyNumberFormat="1" applyFont="1" applyBorder="1" applyAlignment="1">
      <alignment horizontal="center" vertical="center"/>
    </xf>
    <xf numFmtId="166" fontId="27" fillId="0" borderId="5" xfId="0" applyNumberFormat="1" applyFont="1" applyBorder="1" applyAlignment="1">
      <alignment horizontal="center" vertical="center"/>
    </xf>
    <xf numFmtId="0" fontId="30" fillId="0" borderId="16" xfId="0" applyFont="1" applyBorder="1" applyAlignment="1">
      <alignment horizontal="left" vertical="center" wrapText="1"/>
    </xf>
    <xf numFmtId="0" fontId="29" fillId="0" borderId="21" xfId="0" applyFont="1" applyBorder="1" applyAlignment="1">
      <alignment horizontal="left" vertical="center" wrapText="1"/>
    </xf>
    <xf numFmtId="3" fontId="5" fillId="0" borderId="16" xfId="0" applyNumberFormat="1" applyFont="1" applyBorder="1" applyAlignment="1">
      <alignment horizontal="center" vertical="center" wrapText="1"/>
    </xf>
    <xf numFmtId="0" fontId="5" fillId="0" borderId="47" xfId="0" applyFont="1" applyBorder="1" applyAlignment="1">
      <alignment horizontal="center" vertical="center" wrapText="1"/>
    </xf>
    <xf numFmtId="0" fontId="5" fillId="0" borderId="47" xfId="0" applyFont="1" applyBorder="1" applyAlignment="1">
      <alignment horizontal="center" vertical="center"/>
    </xf>
    <xf numFmtId="0" fontId="5" fillId="0" borderId="54" xfId="0" applyFont="1" applyBorder="1" applyAlignment="1">
      <alignment horizontal="center" vertical="center"/>
    </xf>
    <xf numFmtId="0" fontId="5" fillId="0" borderId="47" xfId="0" applyFont="1" applyBorder="1" applyAlignment="1">
      <alignment horizontal="left" vertical="center" wrapText="1"/>
    </xf>
    <xf numFmtId="166" fontId="5" fillId="0" borderId="55" xfId="0" applyNumberFormat="1" applyFont="1" applyBorder="1" applyAlignment="1">
      <alignment horizontal="center" vertical="center"/>
    </xf>
    <xf numFmtId="166" fontId="5" fillId="0" borderId="47" xfId="0" applyNumberFormat="1" applyFont="1" applyBorder="1" applyAlignment="1">
      <alignment horizontal="center" vertical="center"/>
    </xf>
    <xf numFmtId="0" fontId="5" fillId="0" borderId="19" xfId="0" applyFont="1" applyBorder="1" applyAlignment="1">
      <alignment horizontal="center" vertical="center"/>
    </xf>
    <xf numFmtId="0" fontId="3" fillId="0" borderId="2" xfId="0" applyFont="1" applyBorder="1"/>
    <xf numFmtId="0" fontId="3" fillId="0" borderId="0" xfId="0" applyFont="1" applyBorder="1"/>
    <xf numFmtId="0" fontId="3" fillId="0" borderId="0" xfId="0" applyFont="1"/>
    <xf numFmtId="0" fontId="0" fillId="0" borderId="16" xfId="0" applyFont="1" applyBorder="1" applyAlignment="1">
      <alignment horizontal="center" vertical="center"/>
    </xf>
    <xf numFmtId="0" fontId="27" fillId="0" borderId="22" xfId="0" applyFont="1" applyBorder="1" applyAlignment="1">
      <alignment horizontal="center" vertical="center"/>
    </xf>
    <xf numFmtId="0" fontId="30" fillId="0" borderId="5" xfId="0" applyFont="1" applyBorder="1" applyAlignment="1">
      <alignment horizontal="center" vertical="center" wrapText="1"/>
    </xf>
    <xf numFmtId="0" fontId="2" fillId="3" borderId="29"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47" xfId="0" applyFont="1" applyFill="1" applyBorder="1" applyAlignment="1">
      <alignment horizontal="center" vertical="center"/>
    </xf>
    <xf numFmtId="0" fontId="2" fillId="4" borderId="27" xfId="0" applyFont="1" applyFill="1" applyBorder="1" applyAlignment="1">
      <alignment horizontal="center" vertical="center" wrapText="1"/>
    </xf>
    <xf numFmtId="0" fontId="2" fillId="4" borderId="5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29" xfId="0" applyFont="1" applyBorder="1" applyAlignment="1">
      <alignment horizontal="center"/>
    </xf>
    <xf numFmtId="0" fontId="0" fillId="0" borderId="48" xfId="0" applyFont="1" applyBorder="1" applyAlignment="1">
      <alignment horizontal="center"/>
    </xf>
    <xf numFmtId="0" fontId="0" fillId="0" borderId="47" xfId="0" applyFont="1" applyBorder="1" applyAlignment="1">
      <alignment horizontal="center"/>
    </xf>
    <xf numFmtId="0" fontId="2" fillId="5" borderId="29"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7" xfId="0" applyFont="1" applyFill="1" applyBorder="1" applyAlignment="1">
      <alignment horizontal="center" vertical="center"/>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top" wrapText="1"/>
    </xf>
    <xf numFmtId="0" fontId="1" fillId="0" borderId="23" xfId="0" applyFont="1" applyFill="1" applyBorder="1" applyAlignment="1">
      <alignment horizontal="center"/>
    </xf>
    <xf numFmtId="0" fontId="1" fillId="0" borderId="37" xfId="0" applyFont="1" applyFill="1" applyBorder="1" applyAlignment="1">
      <alignment horizontal="center"/>
    </xf>
    <xf numFmtId="0" fontId="1" fillId="0" borderId="40" xfId="0" applyFont="1" applyFill="1" applyBorder="1" applyAlignment="1">
      <alignment horizontal="center"/>
    </xf>
    <xf numFmtId="0" fontId="2" fillId="2" borderId="12"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14" xfId="0" applyFont="1" applyBorder="1" applyAlignment="1">
      <alignment horizontal="center" vertical="center"/>
    </xf>
    <xf numFmtId="0" fontId="0" fillId="0" borderId="46" xfId="0" applyFont="1" applyBorder="1" applyAlignment="1">
      <alignment horizontal="center" vertical="center"/>
    </xf>
    <xf numFmtId="0" fontId="2" fillId="0" borderId="2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7" xfId="0" applyFont="1" applyBorder="1" applyAlignment="1">
      <alignment horizontal="center" vertical="center" wrapText="1"/>
    </xf>
    <xf numFmtId="0" fontId="22" fillId="5" borderId="29"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2" fillId="5" borderId="47"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48"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9" fillId="4" borderId="18" xfId="0" applyFont="1" applyFill="1" applyBorder="1" applyAlignment="1">
      <alignment horizontal="center" vertical="center" wrapText="1"/>
    </xf>
    <xf numFmtId="3" fontId="22" fillId="3" borderId="29" xfId="0" applyNumberFormat="1" applyFont="1" applyFill="1" applyBorder="1" applyAlignment="1">
      <alignment horizontal="center" vertical="center" wrapText="1"/>
    </xf>
    <xf numFmtId="3" fontId="22" fillId="3" borderId="48" xfId="0" applyNumberFormat="1" applyFont="1" applyFill="1" applyBorder="1" applyAlignment="1">
      <alignment horizontal="center" vertical="center" wrapText="1"/>
    </xf>
    <xf numFmtId="3" fontId="22" fillId="3" borderId="47" xfId="0" applyNumberFormat="1" applyFont="1" applyFill="1" applyBorder="1" applyAlignment="1">
      <alignment horizontal="center" vertical="center" wrapText="1"/>
    </xf>
    <xf numFmtId="3" fontId="22" fillId="5" borderId="29" xfId="0" applyNumberFormat="1" applyFont="1" applyFill="1" applyBorder="1" applyAlignment="1">
      <alignment horizontal="center" vertical="center" wrapText="1"/>
    </xf>
    <xf numFmtId="3" fontId="22" fillId="5" borderId="48" xfId="0" applyNumberFormat="1" applyFont="1" applyFill="1" applyBorder="1" applyAlignment="1">
      <alignment horizontal="center" vertical="center" wrapText="1"/>
    </xf>
    <xf numFmtId="3" fontId="22" fillId="5" borderId="47" xfId="0" applyNumberFormat="1" applyFont="1" applyFill="1" applyBorder="1" applyAlignment="1">
      <alignment horizontal="center" vertical="center" wrapText="1"/>
    </xf>
    <xf numFmtId="0" fontId="2" fillId="4" borderId="53"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1" fillId="0" borderId="32" xfId="0" applyFont="1" applyFill="1" applyBorder="1" applyAlignment="1">
      <alignment horizontal="center"/>
    </xf>
    <xf numFmtId="0" fontId="1" fillId="0" borderId="39" xfId="0" applyFont="1" applyFill="1" applyBorder="1" applyAlignment="1">
      <alignment horizontal="center"/>
    </xf>
    <xf numFmtId="0" fontId="1" fillId="0" borderId="33" xfId="0" applyFont="1" applyFill="1" applyBorder="1" applyAlignment="1">
      <alignment horizontal="center"/>
    </xf>
    <xf numFmtId="0" fontId="2" fillId="2" borderId="2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48" xfId="0" applyFont="1" applyBorder="1" applyAlignment="1">
      <alignment horizontal="center" vertical="center"/>
    </xf>
    <xf numFmtId="0" fontId="0" fillId="0" borderId="48" xfId="0" applyFont="1" applyBorder="1" applyAlignment="1">
      <alignment horizontal="center" vertical="center"/>
    </xf>
    <xf numFmtId="0" fontId="0" fillId="0" borderId="41" xfId="0" applyFont="1" applyBorder="1" applyAlignment="1">
      <alignment horizontal="center" vertical="center"/>
    </xf>
    <xf numFmtId="0" fontId="0" fillId="0" borderId="16" xfId="0" applyFont="1" applyBorder="1" applyAlignment="1">
      <alignment horizontal="center" vertical="center"/>
    </xf>
    <xf numFmtId="0" fontId="3" fillId="0" borderId="1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1" xfId="0" applyFont="1" applyBorder="1" applyAlignment="1">
      <alignment horizontal="center" vertical="center" wrapText="1"/>
    </xf>
    <xf numFmtId="0" fontId="2" fillId="5" borderId="36" xfId="0" applyFont="1" applyFill="1" applyBorder="1" applyAlignment="1">
      <alignment horizontal="center" vertical="center"/>
    </xf>
    <xf numFmtId="0" fontId="2" fillId="5" borderId="54" xfId="0" applyFont="1" applyFill="1" applyBorder="1" applyAlignment="1">
      <alignment horizontal="center" vertical="center"/>
    </xf>
    <xf numFmtId="0" fontId="2" fillId="4" borderId="37" xfId="0" applyFont="1" applyFill="1" applyBorder="1" applyAlignment="1">
      <alignment horizontal="center" vertical="center" wrapText="1"/>
    </xf>
    <xf numFmtId="0" fontId="2" fillId="4" borderId="60"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 fillId="0" borderId="32" xfId="0" applyFont="1" applyFill="1" applyBorder="1" applyAlignment="1">
      <alignment horizontal="center" vertical="top" wrapText="1"/>
    </xf>
    <xf numFmtId="0" fontId="2" fillId="0" borderId="33"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8" fillId="0" borderId="29"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7" xfId="0" applyFont="1" applyBorder="1" applyAlignment="1">
      <alignment horizontal="center" vertical="center" wrapText="1"/>
    </xf>
    <xf numFmtId="0" fontId="2" fillId="6" borderId="53"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61" xfId="0" applyFont="1" applyFill="1" applyBorder="1" applyAlignment="1">
      <alignment horizontal="center" vertical="center" wrapText="1"/>
    </xf>
    <xf numFmtId="0" fontId="0" fillId="0" borderId="53" xfId="0" applyFont="1" applyBorder="1" applyAlignment="1">
      <alignment horizontal="center"/>
    </xf>
    <xf numFmtId="0" fontId="0" fillId="0" borderId="43" xfId="0" applyFont="1" applyBorder="1" applyAlignment="1">
      <alignment horizontal="center"/>
    </xf>
    <xf numFmtId="0" fontId="0" fillId="0" borderId="55" xfId="0" applyFont="1" applyBorder="1" applyAlignment="1">
      <alignment horizontal="center"/>
    </xf>
    <xf numFmtId="0" fontId="3" fillId="0" borderId="29" xfId="0" applyFont="1" applyBorder="1" applyAlignment="1">
      <alignment horizontal="center" vertical="center"/>
    </xf>
    <xf numFmtId="0" fontId="3" fillId="0" borderId="47"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56" xfId="0" applyFont="1" applyBorder="1" applyAlignment="1">
      <alignment horizontal="center" vertical="center"/>
    </xf>
    <xf numFmtId="0" fontId="0" fillId="0" borderId="18" xfId="0" applyFont="1" applyBorder="1" applyAlignment="1">
      <alignment horizontal="center" vertical="center"/>
    </xf>
    <xf numFmtId="0" fontId="2" fillId="4" borderId="16"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0" fillId="0" borderId="16" xfId="0" applyFont="1" applyBorder="1" applyAlignment="1">
      <alignment horizontal="center"/>
    </xf>
    <xf numFmtId="0" fontId="2" fillId="3" borderId="16" xfId="0" applyFont="1" applyFill="1" applyBorder="1" applyAlignment="1">
      <alignment horizontal="center" vertical="center" wrapText="1" shrinkToFit="1"/>
    </xf>
    <xf numFmtId="0" fontId="2" fillId="3" borderId="48" xfId="0" applyFont="1" applyFill="1" applyBorder="1" applyAlignment="1">
      <alignment horizontal="center" vertical="center" wrapText="1" shrinkToFit="1"/>
    </xf>
    <xf numFmtId="0" fontId="2" fillId="3" borderId="47" xfId="0" applyFont="1" applyFill="1" applyBorder="1" applyAlignment="1">
      <alignment horizontal="center" vertical="center" wrapText="1" shrinkToFit="1"/>
    </xf>
    <xf numFmtId="0" fontId="1" fillId="0" borderId="24" xfId="0" applyFont="1" applyFill="1" applyBorder="1" applyAlignment="1">
      <alignment horizont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2" fillId="2" borderId="1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7" xfId="0" applyFont="1" applyFill="1" applyBorder="1" applyAlignment="1">
      <alignment horizontal="center" vertical="top" wrapText="1"/>
    </xf>
    <xf numFmtId="0" fontId="2" fillId="0" borderId="3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5" x14ac:dyDescent="0.25"/>
  <sheetData>
    <row r="1" spans="1:13" ht="21" x14ac:dyDescent="0.35">
      <c r="A1" s="7" t="s">
        <v>0</v>
      </c>
    </row>
    <row r="2" spans="1:13" s="1" customFormat="1" ht="21" x14ac:dyDescent="0.35">
      <c r="A2" s="7"/>
    </row>
    <row r="3" spans="1:13" x14ac:dyDescent="0.25">
      <c r="A3" s="8" t="s">
        <v>1</v>
      </c>
    </row>
    <row r="4" spans="1:13" x14ac:dyDescent="0.25">
      <c r="A4" s="5" t="s">
        <v>2</v>
      </c>
      <c r="K4" s="4"/>
      <c r="L4" s="4"/>
      <c r="M4" s="4"/>
    </row>
    <row r="5" spans="1:13" x14ac:dyDescent="0.25">
      <c r="A5" s="5" t="s">
        <v>3</v>
      </c>
    </row>
    <row r="6" spans="1:13" s="1" customFormat="1" x14ac:dyDescent="0.25">
      <c r="A6" s="5"/>
    </row>
    <row r="7" spans="1:13" s="1" customFormat="1" x14ac:dyDescent="0.25">
      <c r="A7" s="5"/>
    </row>
    <row r="8" spans="1:13" ht="130.69999999999999" customHeight="1" x14ac:dyDescent="0.25">
      <c r="A8" s="2"/>
    </row>
    <row r="9" spans="1:13" s="1" customFormat="1" ht="38.25" customHeight="1" x14ac:dyDescent="0.25">
      <c r="A9" s="2"/>
    </row>
    <row r="10" spans="1:13" x14ac:dyDescent="0.25">
      <c r="A10" s="6" t="s">
        <v>4</v>
      </c>
    </row>
    <row r="11" spans="1:13" x14ac:dyDescent="0.25">
      <c r="A11" s="1" t="s">
        <v>5</v>
      </c>
    </row>
    <row r="12" spans="1:13" x14ac:dyDescent="0.25">
      <c r="A12" s="1" t="s">
        <v>6</v>
      </c>
    </row>
    <row r="14" spans="1:13" x14ac:dyDescent="0.25">
      <c r="A14" s="6" t="s">
        <v>7</v>
      </c>
    </row>
    <row r="15" spans="1:13" x14ac:dyDescent="0.25">
      <c r="A15" s="1" t="s">
        <v>8</v>
      </c>
    </row>
    <row r="17" spans="1:1" x14ac:dyDescent="0.25">
      <c r="A17" s="8" t="s">
        <v>9</v>
      </c>
    </row>
    <row r="18" spans="1:1" x14ac:dyDescent="0.25">
      <c r="A18" s="5" t="s">
        <v>10</v>
      </c>
    </row>
    <row r="19" spans="1:1" x14ac:dyDescent="0.25">
      <c r="A19" s="9" t="s">
        <v>55</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5" x14ac:dyDescent="0.25"/>
  <sheetData>
    <row r="1" spans="1:24" ht="21" x14ac:dyDescent="0.35">
      <c r="A1" s="7" t="s">
        <v>251</v>
      </c>
      <c r="B1" s="11"/>
      <c r="C1" s="11"/>
      <c r="D1" s="11"/>
      <c r="E1" s="11"/>
      <c r="F1" s="11"/>
      <c r="G1" s="11"/>
      <c r="H1" s="11"/>
      <c r="I1" s="11"/>
      <c r="J1" s="11"/>
      <c r="K1" s="11"/>
      <c r="L1" s="11"/>
      <c r="M1" s="11"/>
      <c r="N1" s="11"/>
      <c r="O1" s="11"/>
      <c r="P1" s="11"/>
      <c r="Q1" s="11"/>
      <c r="R1" s="11"/>
      <c r="S1" s="11"/>
      <c r="T1" s="11"/>
      <c r="U1" s="11"/>
      <c r="V1" s="11"/>
      <c r="W1" s="11"/>
      <c r="X1" s="11"/>
    </row>
    <row r="2" spans="1:24" ht="21" x14ac:dyDescent="0.35">
      <c r="A2" s="7"/>
      <c r="B2" s="11"/>
      <c r="C2" s="11"/>
      <c r="D2" s="11"/>
      <c r="E2" s="11"/>
      <c r="F2" s="11"/>
      <c r="G2" s="11"/>
      <c r="H2" s="11"/>
      <c r="I2" s="11"/>
      <c r="J2" s="11"/>
      <c r="K2" s="11"/>
      <c r="L2" s="11"/>
      <c r="M2" s="11"/>
      <c r="N2" s="11"/>
      <c r="O2" s="11"/>
      <c r="P2" s="11"/>
      <c r="Q2" s="11"/>
      <c r="R2" s="11"/>
      <c r="S2" s="11"/>
      <c r="T2" s="11"/>
      <c r="U2" s="11"/>
      <c r="V2" s="11"/>
      <c r="W2" s="11"/>
      <c r="X2" s="11"/>
    </row>
    <row r="3" spans="1:24" x14ac:dyDescent="0.25">
      <c r="A3" s="8" t="s">
        <v>1</v>
      </c>
      <c r="B3" s="11"/>
      <c r="C3" s="11"/>
      <c r="D3" s="11"/>
      <c r="E3" s="11"/>
      <c r="F3" s="11"/>
      <c r="G3" s="11"/>
      <c r="H3" s="11"/>
      <c r="I3" s="11"/>
      <c r="J3" s="11"/>
      <c r="K3" s="11"/>
      <c r="L3" s="11"/>
      <c r="M3" s="11"/>
      <c r="N3" s="11"/>
      <c r="O3" s="11"/>
      <c r="P3" s="11"/>
      <c r="Q3" s="11"/>
      <c r="R3" s="11"/>
      <c r="S3" s="11"/>
      <c r="T3" s="11"/>
      <c r="U3" s="11"/>
      <c r="V3" s="11"/>
      <c r="W3" s="11"/>
      <c r="X3" s="11"/>
    </row>
    <row r="4" spans="1:24" x14ac:dyDescent="0.25">
      <c r="A4" s="5" t="s">
        <v>2</v>
      </c>
      <c r="B4" s="11"/>
      <c r="C4" s="11"/>
      <c r="D4" s="11"/>
      <c r="E4" s="11"/>
      <c r="F4" s="11"/>
      <c r="G4" s="11"/>
      <c r="H4" s="11"/>
      <c r="I4" s="11"/>
      <c r="J4" s="11"/>
      <c r="K4" s="4"/>
      <c r="L4" s="4"/>
      <c r="M4" s="4"/>
      <c r="N4" s="11"/>
      <c r="O4" s="11"/>
      <c r="P4" s="11"/>
      <c r="Q4" s="11"/>
      <c r="R4" s="11"/>
      <c r="S4" s="11"/>
      <c r="T4" s="11"/>
      <c r="U4" s="11"/>
      <c r="V4" s="11"/>
      <c r="W4" s="11"/>
      <c r="X4" s="11"/>
    </row>
    <row r="5" spans="1:24" x14ac:dyDescent="0.25">
      <c r="A5" s="5" t="s">
        <v>3</v>
      </c>
      <c r="B5" s="11"/>
      <c r="C5" s="11"/>
      <c r="D5" s="11"/>
      <c r="E5" s="11"/>
      <c r="F5" s="11"/>
      <c r="G5" s="11"/>
      <c r="H5" s="11"/>
      <c r="I5" s="11"/>
      <c r="J5" s="11"/>
      <c r="K5" s="11"/>
      <c r="L5" s="11"/>
      <c r="M5" s="11"/>
      <c r="N5" s="11"/>
      <c r="O5" s="11"/>
      <c r="P5" s="11"/>
      <c r="Q5" s="11"/>
      <c r="R5" s="11"/>
      <c r="S5" s="11"/>
      <c r="T5" s="11"/>
      <c r="U5" s="11"/>
      <c r="V5" s="11"/>
      <c r="W5" s="11"/>
      <c r="X5" s="11"/>
    </row>
    <row r="6" spans="1:24" x14ac:dyDescent="0.25">
      <c r="A6" s="5"/>
      <c r="B6" s="11"/>
      <c r="C6" s="11"/>
      <c r="D6" s="11"/>
      <c r="E6" s="11"/>
      <c r="F6" s="11"/>
      <c r="G6" s="11"/>
      <c r="H6" s="11"/>
      <c r="I6" s="11"/>
      <c r="J6" s="11"/>
      <c r="K6" s="11"/>
      <c r="L6" s="11"/>
      <c r="M6" s="11"/>
      <c r="N6" s="11"/>
      <c r="O6" s="11"/>
      <c r="P6" s="11"/>
      <c r="Q6" s="11"/>
      <c r="R6" s="11"/>
      <c r="S6" s="11"/>
      <c r="T6" s="11"/>
      <c r="U6" s="11"/>
      <c r="V6" s="11"/>
      <c r="W6" s="11"/>
      <c r="X6" s="11"/>
    </row>
    <row r="7" spans="1:24" x14ac:dyDescent="0.25">
      <c r="A7" s="5"/>
      <c r="B7" s="11"/>
      <c r="C7" s="11"/>
      <c r="D7" s="11"/>
      <c r="E7" s="11"/>
      <c r="F7" s="11"/>
      <c r="G7" s="11"/>
      <c r="H7" s="11"/>
      <c r="I7" s="11"/>
      <c r="J7" s="11"/>
      <c r="K7" s="11"/>
      <c r="L7" s="11"/>
      <c r="M7" s="11"/>
      <c r="N7" s="11"/>
      <c r="O7" s="11"/>
      <c r="P7" s="11"/>
      <c r="Q7" s="11"/>
      <c r="R7" s="11"/>
      <c r="S7" s="11"/>
      <c r="T7" s="11"/>
      <c r="U7" s="11"/>
      <c r="V7" s="11"/>
      <c r="W7" s="11"/>
      <c r="X7" s="11"/>
    </row>
    <row r="8" spans="1:24" x14ac:dyDescent="0.25">
      <c r="A8" s="2"/>
      <c r="B8" s="11"/>
      <c r="C8" s="11"/>
      <c r="D8" s="11"/>
      <c r="E8" s="11"/>
      <c r="F8" s="11"/>
      <c r="G8" s="11"/>
      <c r="H8" s="11"/>
      <c r="I8" s="11"/>
      <c r="J8" s="11"/>
      <c r="K8" s="11"/>
      <c r="L8" s="11"/>
      <c r="M8" s="11"/>
      <c r="N8" s="11"/>
      <c r="O8" s="11"/>
      <c r="P8" s="11"/>
      <c r="Q8" s="11"/>
      <c r="R8" s="11"/>
      <c r="S8" s="11"/>
      <c r="T8" s="11"/>
      <c r="U8" s="11"/>
      <c r="V8" s="11"/>
      <c r="W8" s="11"/>
      <c r="X8" s="11"/>
    </row>
    <row r="9" spans="1:24" s="11" customFormat="1" x14ac:dyDescent="0.25">
      <c r="A9" s="2"/>
    </row>
    <row r="10" spans="1:24" s="11" customFormat="1" x14ac:dyDescent="0.25">
      <c r="A10" s="2"/>
    </row>
    <row r="11" spans="1:24" s="11" customFormat="1" x14ac:dyDescent="0.25">
      <c r="A11" s="2"/>
    </row>
    <row r="12" spans="1:24" s="11" customFormat="1" x14ac:dyDescent="0.25">
      <c r="A12" s="2"/>
    </row>
    <row r="13" spans="1:24" s="11" customFormat="1" x14ac:dyDescent="0.25">
      <c r="A13" s="2"/>
    </row>
    <row r="14" spans="1:24" s="11" customFormat="1" x14ac:dyDescent="0.25">
      <c r="A14" s="2"/>
    </row>
    <row r="15" spans="1:24" s="11" customFormat="1" x14ac:dyDescent="0.25">
      <c r="A15" s="2"/>
    </row>
    <row r="16" spans="1:24" s="11" customFormat="1" x14ac:dyDescent="0.25">
      <c r="A16" s="2"/>
    </row>
    <row r="17" spans="1:24" s="11" customFormat="1" x14ac:dyDescent="0.25">
      <c r="A17" s="2"/>
    </row>
    <row r="18" spans="1:24" s="11" customFormat="1" x14ac:dyDescent="0.25">
      <c r="A18" s="2"/>
    </row>
    <row r="19" spans="1:24" s="11" customFormat="1" x14ac:dyDescent="0.25">
      <c r="A19" s="2"/>
    </row>
    <row r="20" spans="1:24" x14ac:dyDescent="0.25">
      <c r="A20" s="2"/>
      <c r="B20" s="11"/>
      <c r="C20" s="11"/>
      <c r="D20" s="11"/>
      <c r="E20" s="11"/>
      <c r="F20" s="11"/>
      <c r="G20" s="11"/>
      <c r="H20" s="11"/>
      <c r="I20" s="11"/>
      <c r="J20" s="11"/>
      <c r="K20" s="11"/>
      <c r="L20" s="11"/>
      <c r="M20" s="11"/>
      <c r="N20" s="11"/>
      <c r="O20" s="11"/>
      <c r="P20" s="11"/>
      <c r="Q20" s="11"/>
      <c r="R20" s="11"/>
      <c r="S20" s="11"/>
      <c r="T20" s="11"/>
      <c r="U20" s="11"/>
      <c r="V20" s="11"/>
      <c r="W20" s="11"/>
      <c r="X20" s="11"/>
    </row>
    <row r="21" spans="1:24" x14ac:dyDescent="0.25">
      <c r="A21" s="6" t="s">
        <v>4</v>
      </c>
      <c r="B21" s="11"/>
      <c r="C21" s="11"/>
      <c r="D21" s="11"/>
      <c r="E21" s="11"/>
      <c r="F21" s="11"/>
      <c r="G21" s="11"/>
      <c r="H21" s="11"/>
      <c r="I21" s="11"/>
      <c r="J21" s="11"/>
      <c r="K21" s="11"/>
      <c r="L21" s="11"/>
      <c r="M21" s="11"/>
      <c r="N21" s="11"/>
      <c r="O21" s="11"/>
      <c r="P21" s="11"/>
      <c r="Q21" s="11"/>
      <c r="R21" s="11"/>
      <c r="S21" s="11"/>
      <c r="T21" s="11"/>
      <c r="U21" s="11"/>
      <c r="V21" s="11"/>
      <c r="W21" s="11"/>
      <c r="X21" s="11"/>
    </row>
    <row r="22" spans="1:24" x14ac:dyDescent="0.25">
      <c r="A22" s="11" t="s">
        <v>5</v>
      </c>
      <c r="B22" s="11"/>
      <c r="C22" s="11"/>
      <c r="D22" s="11"/>
      <c r="E22" s="11"/>
      <c r="F22" s="11"/>
      <c r="G22" s="11"/>
      <c r="H22" s="11"/>
      <c r="I22" s="11"/>
      <c r="J22" s="11"/>
      <c r="K22" s="11"/>
      <c r="L22" s="11"/>
      <c r="M22" s="11"/>
      <c r="N22" s="11"/>
      <c r="O22" s="11"/>
      <c r="P22" s="11"/>
      <c r="Q22" s="11"/>
      <c r="R22" s="11"/>
      <c r="S22" s="11"/>
      <c r="T22" s="11"/>
      <c r="U22" s="11"/>
      <c r="V22" s="11"/>
      <c r="W22" s="11"/>
      <c r="X22" s="11"/>
    </row>
    <row r="23" spans="1:24" x14ac:dyDescent="0.25">
      <c r="A23" s="11" t="s">
        <v>6</v>
      </c>
      <c r="B23" s="11"/>
      <c r="C23" s="11"/>
      <c r="D23" s="11"/>
      <c r="E23" s="11"/>
      <c r="F23" s="11"/>
      <c r="G23" s="11"/>
      <c r="H23" s="11"/>
      <c r="I23" s="11"/>
      <c r="J23" s="11"/>
      <c r="K23" s="11"/>
      <c r="L23" s="11"/>
      <c r="M23" s="11"/>
      <c r="N23" s="11"/>
      <c r="O23" s="11"/>
      <c r="P23" s="11"/>
      <c r="Q23" s="11"/>
      <c r="R23" s="11"/>
      <c r="S23" s="11"/>
      <c r="T23" s="11"/>
      <c r="U23" s="11"/>
      <c r="V23" s="11"/>
      <c r="W23" s="11"/>
      <c r="X23" s="11"/>
    </row>
    <row r="24" spans="1:2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row>
    <row r="25" spans="1:24" x14ac:dyDescent="0.25">
      <c r="A25" s="6" t="s">
        <v>7</v>
      </c>
      <c r="B25" s="11"/>
      <c r="C25" s="11"/>
      <c r="D25" s="11"/>
      <c r="E25" s="11"/>
      <c r="F25" s="11"/>
      <c r="G25" s="11"/>
      <c r="H25" s="11"/>
      <c r="I25" s="11"/>
      <c r="J25" s="11"/>
      <c r="K25" s="11"/>
      <c r="L25" s="11"/>
      <c r="M25" s="11"/>
      <c r="N25" s="11"/>
      <c r="O25" s="11"/>
      <c r="P25" s="11"/>
      <c r="Q25" s="11"/>
      <c r="R25" s="11"/>
      <c r="S25" s="11"/>
      <c r="T25" s="11"/>
      <c r="U25" s="11"/>
      <c r="V25" s="11"/>
      <c r="W25" s="11"/>
      <c r="X25" s="11"/>
    </row>
    <row r="26" spans="1:24" x14ac:dyDescent="0.25">
      <c r="A26" s="11" t="s">
        <v>8</v>
      </c>
      <c r="B26" s="11"/>
      <c r="C26" s="11"/>
      <c r="D26" s="11"/>
      <c r="E26" s="11"/>
      <c r="F26" s="11"/>
      <c r="G26" s="11"/>
      <c r="H26" s="11"/>
      <c r="I26" s="11"/>
      <c r="J26" s="11"/>
      <c r="K26" s="11"/>
      <c r="L26" s="11"/>
      <c r="M26" s="11"/>
      <c r="N26" s="11"/>
      <c r="O26" s="11"/>
      <c r="P26" s="11"/>
      <c r="Q26" s="11"/>
      <c r="R26" s="11"/>
      <c r="S26" s="11"/>
      <c r="T26" s="11"/>
      <c r="U26" s="11"/>
      <c r="V26" s="11"/>
      <c r="W26" s="11"/>
      <c r="X26" s="11"/>
    </row>
    <row r="27" spans="1:2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row>
    <row r="28" spans="1:24" x14ac:dyDescent="0.25">
      <c r="A28" s="8" t="s">
        <v>9</v>
      </c>
      <c r="B28" s="11"/>
      <c r="C28" s="11"/>
      <c r="D28" s="11"/>
      <c r="E28" s="11"/>
      <c r="F28" s="11"/>
      <c r="G28" s="11"/>
      <c r="H28" s="11"/>
      <c r="I28" s="11"/>
      <c r="J28" s="11"/>
      <c r="K28" s="11"/>
      <c r="L28" s="11"/>
      <c r="M28" s="11"/>
      <c r="N28" s="11"/>
      <c r="O28" s="11"/>
      <c r="P28" s="11"/>
      <c r="Q28" s="11"/>
      <c r="R28" s="11"/>
      <c r="S28" s="11"/>
      <c r="T28" s="11"/>
      <c r="U28" s="11"/>
      <c r="V28" s="11"/>
      <c r="W28" s="11"/>
      <c r="X28" s="11"/>
    </row>
    <row r="29" spans="1:24" x14ac:dyDescent="0.25">
      <c r="A29" s="5" t="s">
        <v>10</v>
      </c>
      <c r="B29" s="11"/>
      <c r="C29" s="11"/>
      <c r="D29" s="11"/>
      <c r="E29" s="11"/>
      <c r="F29" s="11"/>
      <c r="G29" s="11"/>
      <c r="H29" s="11"/>
      <c r="I29" s="11"/>
      <c r="J29" s="11"/>
      <c r="K29" s="11"/>
      <c r="L29" s="11"/>
      <c r="M29" s="11"/>
      <c r="N29" s="11"/>
      <c r="O29" s="11"/>
      <c r="P29" s="11"/>
      <c r="Q29" s="11"/>
      <c r="R29" s="11"/>
      <c r="S29" s="11"/>
      <c r="T29" s="11"/>
      <c r="U29" s="11"/>
      <c r="V29" s="11"/>
      <c r="W29" s="11"/>
      <c r="X29" s="11"/>
    </row>
    <row r="30" spans="1:24" x14ac:dyDescent="0.25">
      <c r="A30" s="9" t="s">
        <v>55</v>
      </c>
      <c r="B30" s="11"/>
      <c r="C30" s="11"/>
      <c r="D30" s="11"/>
      <c r="E30" s="11"/>
      <c r="F30" s="11"/>
      <c r="G30" s="11"/>
      <c r="H30" s="11"/>
      <c r="I30" s="11"/>
      <c r="J30" s="11"/>
      <c r="K30" s="11"/>
      <c r="L30" s="11"/>
      <c r="M30" s="11"/>
      <c r="N30" s="11"/>
      <c r="O30" s="11"/>
      <c r="P30" s="11"/>
      <c r="Q30" s="11"/>
      <c r="R30" s="11"/>
      <c r="S30" s="11"/>
      <c r="T30" s="11"/>
      <c r="U30" s="11"/>
      <c r="V30" s="11"/>
      <c r="W30" s="11"/>
      <c r="X30" s="11"/>
    </row>
    <row r="31" spans="1:2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zoomScale="73" zoomScaleNormal="73" zoomScaleSheetLayoutView="84" workbookViewId="0">
      <pane ySplit="3" topLeftCell="A52" activePane="bottomLeft" state="frozen"/>
      <selection pane="bottomLeft" activeCell="B4" sqref="B4"/>
    </sheetView>
  </sheetViews>
  <sheetFormatPr defaultColWidth="9.28515625" defaultRowHeight="15" x14ac:dyDescent="0.25"/>
  <cols>
    <col min="1" max="1" width="7.28515625" style="4" customWidth="1"/>
    <col min="2" max="2" width="11.5703125" style="4" customWidth="1"/>
    <col min="3" max="3" width="12.42578125" style="4" customWidth="1"/>
    <col min="4" max="4" width="11.42578125" style="4" customWidth="1"/>
    <col min="5" max="5" width="12" style="4" customWidth="1"/>
    <col min="6" max="6" width="13" style="4" customWidth="1"/>
    <col min="7" max="7" width="21.5703125" style="4" customWidth="1"/>
    <col min="8" max="9" width="12.85546875" style="4" customWidth="1"/>
    <col min="10" max="10" width="11.7109375" style="4" customWidth="1"/>
    <col min="11" max="11" width="39.42578125" style="4" customWidth="1"/>
    <col min="12" max="13" width="17.5703125" style="4" customWidth="1"/>
    <col min="14" max="14" width="9.85546875" style="4" bestFit="1" customWidth="1"/>
    <col min="15" max="15" width="9.28515625" style="4"/>
    <col min="16" max="16" width="13.7109375" style="4" customWidth="1"/>
    <col min="17" max="18" width="13.28515625" style="4" customWidth="1"/>
    <col min="19" max="16384" width="9.28515625" style="4"/>
  </cols>
  <sheetData>
    <row r="1" spans="1:21" ht="19.5" thickBot="1" x14ac:dyDescent="0.35">
      <c r="A1" s="369" t="s">
        <v>11</v>
      </c>
      <c r="B1" s="370"/>
      <c r="C1" s="370"/>
      <c r="D1" s="370"/>
      <c r="E1" s="370"/>
      <c r="F1" s="370"/>
      <c r="G1" s="370"/>
      <c r="H1" s="370"/>
      <c r="I1" s="370"/>
      <c r="J1" s="370"/>
      <c r="K1" s="370"/>
      <c r="L1" s="370"/>
      <c r="M1" s="370"/>
      <c r="N1" s="370"/>
      <c r="O1" s="370"/>
      <c r="P1" s="370"/>
      <c r="Q1" s="370"/>
      <c r="R1" s="370"/>
      <c r="S1" s="371"/>
    </row>
    <row r="2" spans="1:21" ht="27.2" customHeight="1" x14ac:dyDescent="0.25">
      <c r="A2" s="372" t="s">
        <v>12</v>
      </c>
      <c r="B2" s="374" t="s">
        <v>13</v>
      </c>
      <c r="C2" s="375"/>
      <c r="D2" s="375"/>
      <c r="E2" s="375"/>
      <c r="F2" s="375"/>
      <c r="G2" s="376" t="s">
        <v>14</v>
      </c>
      <c r="H2" s="367" t="s">
        <v>15</v>
      </c>
      <c r="I2" s="367" t="s">
        <v>54</v>
      </c>
      <c r="J2" s="378" t="s">
        <v>16</v>
      </c>
      <c r="K2" s="378" t="s">
        <v>17</v>
      </c>
      <c r="L2" s="380" t="s">
        <v>18</v>
      </c>
      <c r="M2" s="380"/>
      <c r="N2" s="366" t="s">
        <v>19</v>
      </c>
      <c r="O2" s="366"/>
      <c r="P2" s="367" t="s">
        <v>20</v>
      </c>
      <c r="Q2" s="367"/>
      <c r="R2" s="366" t="s">
        <v>21</v>
      </c>
      <c r="S2" s="368"/>
    </row>
    <row r="3" spans="1:21" ht="92.25" thickBot="1" x14ac:dyDescent="0.3">
      <c r="A3" s="373"/>
      <c r="B3" s="21" t="s">
        <v>22</v>
      </c>
      <c r="C3" s="44" t="s">
        <v>23</v>
      </c>
      <c r="D3" s="44" t="s">
        <v>24</v>
      </c>
      <c r="E3" s="44" t="s">
        <v>25</v>
      </c>
      <c r="F3" s="44" t="s">
        <v>26</v>
      </c>
      <c r="G3" s="377"/>
      <c r="H3" s="381"/>
      <c r="I3" s="381"/>
      <c r="J3" s="379"/>
      <c r="K3" s="379"/>
      <c r="L3" s="22" t="s">
        <v>27</v>
      </c>
      <c r="M3" s="22" t="s">
        <v>28</v>
      </c>
      <c r="N3" s="23" t="s">
        <v>29</v>
      </c>
      <c r="O3" s="23" t="s">
        <v>30</v>
      </c>
      <c r="P3" s="3" t="s">
        <v>31</v>
      </c>
      <c r="Q3" s="3" t="s">
        <v>32</v>
      </c>
      <c r="R3" s="23" t="s">
        <v>33</v>
      </c>
      <c r="S3" s="48" t="s">
        <v>34</v>
      </c>
    </row>
    <row r="4" spans="1:21" ht="79.5" customHeight="1" thickBot="1" x14ac:dyDescent="0.3">
      <c r="A4" s="49">
        <v>1</v>
      </c>
      <c r="B4" s="45" t="s">
        <v>323</v>
      </c>
      <c r="C4" s="50" t="s">
        <v>325</v>
      </c>
      <c r="D4" s="51">
        <v>10834346</v>
      </c>
      <c r="E4" s="52">
        <v>181125226</v>
      </c>
      <c r="F4" s="53">
        <v>691015384</v>
      </c>
      <c r="G4" s="54" t="s">
        <v>260</v>
      </c>
      <c r="H4" s="55" t="s">
        <v>89</v>
      </c>
      <c r="I4" s="55" t="s">
        <v>90</v>
      </c>
      <c r="J4" s="56" t="s">
        <v>90</v>
      </c>
      <c r="K4" s="301" t="s">
        <v>268</v>
      </c>
      <c r="L4" s="57" t="s">
        <v>366</v>
      </c>
      <c r="M4" s="58">
        <f>18000000*0.85</f>
        <v>15300000</v>
      </c>
      <c r="N4" s="55">
        <v>2021</v>
      </c>
      <c r="O4" s="55">
        <v>2027</v>
      </c>
      <c r="P4" s="55" t="s">
        <v>91</v>
      </c>
      <c r="Q4" s="55" t="s">
        <v>91</v>
      </c>
      <c r="R4" s="59" t="s">
        <v>367</v>
      </c>
      <c r="S4" s="60" t="s">
        <v>132</v>
      </c>
      <c r="T4" s="61"/>
      <c r="U4" s="61"/>
    </row>
    <row r="5" spans="1:21" ht="41.45" customHeight="1" x14ac:dyDescent="0.25">
      <c r="A5" s="382">
        <v>2</v>
      </c>
      <c r="B5" s="394" t="s">
        <v>368</v>
      </c>
      <c r="C5" s="385" t="s">
        <v>83</v>
      </c>
      <c r="D5" s="397" t="s">
        <v>369</v>
      </c>
      <c r="E5" s="400" t="s">
        <v>370</v>
      </c>
      <c r="F5" s="391" t="s">
        <v>371</v>
      </c>
      <c r="G5" s="34" t="s">
        <v>351</v>
      </c>
      <c r="H5" s="62" t="s">
        <v>89</v>
      </c>
      <c r="I5" s="62" t="s">
        <v>90</v>
      </c>
      <c r="J5" s="62" t="s">
        <v>90</v>
      </c>
      <c r="K5" s="122" t="s">
        <v>174</v>
      </c>
      <c r="L5" s="63">
        <v>1000000</v>
      </c>
      <c r="M5" s="63">
        <f>L5*0.85</f>
        <v>850000</v>
      </c>
      <c r="N5" s="62">
        <v>2017</v>
      </c>
      <c r="O5" s="62">
        <v>2024</v>
      </c>
      <c r="P5" s="62" t="s">
        <v>91</v>
      </c>
      <c r="Q5" s="62"/>
      <c r="R5" s="64" t="s">
        <v>175</v>
      </c>
      <c r="S5" s="65" t="s">
        <v>132</v>
      </c>
      <c r="T5" s="61"/>
      <c r="U5" s="61"/>
    </row>
    <row r="6" spans="1:21" ht="44.25" customHeight="1" x14ac:dyDescent="0.25">
      <c r="A6" s="383"/>
      <c r="B6" s="395"/>
      <c r="C6" s="386"/>
      <c r="D6" s="398"/>
      <c r="E6" s="401"/>
      <c r="F6" s="392"/>
      <c r="G6" s="66" t="s">
        <v>352</v>
      </c>
      <c r="H6" s="67" t="s">
        <v>89</v>
      </c>
      <c r="I6" s="67" t="s">
        <v>90</v>
      </c>
      <c r="J6" s="67" t="s">
        <v>90</v>
      </c>
      <c r="K6" s="302" t="s">
        <v>176</v>
      </c>
      <c r="L6" s="68">
        <v>300000</v>
      </c>
      <c r="M6" s="68">
        <f t="shared" ref="M6:M29" si="0">L6*0.85</f>
        <v>255000</v>
      </c>
      <c r="N6" s="67">
        <v>2019</v>
      </c>
      <c r="O6" s="67">
        <v>2023</v>
      </c>
      <c r="P6" s="67" t="s">
        <v>91</v>
      </c>
      <c r="Q6" s="67"/>
      <c r="R6" s="69" t="s">
        <v>175</v>
      </c>
      <c r="S6" s="70" t="s">
        <v>132</v>
      </c>
      <c r="T6" s="61"/>
      <c r="U6" s="61"/>
    </row>
    <row r="7" spans="1:21" ht="73.5" customHeight="1" x14ac:dyDescent="0.25">
      <c r="A7" s="383"/>
      <c r="B7" s="395"/>
      <c r="C7" s="386"/>
      <c r="D7" s="398"/>
      <c r="E7" s="401"/>
      <c r="F7" s="392"/>
      <c r="G7" s="71" t="s">
        <v>220</v>
      </c>
      <c r="H7" s="72" t="s">
        <v>89</v>
      </c>
      <c r="I7" s="72" t="s">
        <v>90</v>
      </c>
      <c r="J7" s="72" t="s">
        <v>90</v>
      </c>
      <c r="K7" s="228" t="s">
        <v>541</v>
      </c>
      <c r="L7" s="73" t="s">
        <v>372</v>
      </c>
      <c r="M7" s="74">
        <f>68400000*0.85</f>
        <v>58140000</v>
      </c>
      <c r="N7" s="75" t="s">
        <v>373</v>
      </c>
      <c r="O7" s="76" t="s">
        <v>374</v>
      </c>
      <c r="P7" s="72" t="s">
        <v>91</v>
      </c>
      <c r="Q7" s="72"/>
      <c r="R7" s="77" t="s">
        <v>502</v>
      </c>
      <c r="S7" s="78" t="s">
        <v>132</v>
      </c>
      <c r="T7" s="61"/>
      <c r="U7" s="61"/>
    </row>
    <row r="8" spans="1:21" ht="63.75" x14ac:dyDescent="0.25">
      <c r="A8" s="383"/>
      <c r="B8" s="395"/>
      <c r="C8" s="386"/>
      <c r="D8" s="398"/>
      <c r="E8" s="401"/>
      <c r="F8" s="392"/>
      <c r="G8" s="79" t="s">
        <v>238</v>
      </c>
      <c r="H8" s="80" t="s">
        <v>89</v>
      </c>
      <c r="I8" s="80" t="s">
        <v>90</v>
      </c>
      <c r="J8" s="80" t="s">
        <v>90</v>
      </c>
      <c r="K8" s="87" t="s">
        <v>236</v>
      </c>
      <c r="L8" s="81" t="s">
        <v>375</v>
      </c>
      <c r="M8" s="82">
        <f>6000000*0.85</f>
        <v>5100000</v>
      </c>
      <c r="N8" s="83" t="s">
        <v>376</v>
      </c>
      <c r="O8" s="84" t="s">
        <v>377</v>
      </c>
      <c r="P8" s="80" t="s">
        <v>91</v>
      </c>
      <c r="Q8" s="80"/>
      <c r="R8" s="85" t="s">
        <v>237</v>
      </c>
      <c r="S8" s="86" t="s">
        <v>132</v>
      </c>
      <c r="T8" s="61"/>
      <c r="U8" s="61"/>
    </row>
    <row r="9" spans="1:21" ht="240" x14ac:dyDescent="0.25">
      <c r="A9" s="383"/>
      <c r="B9" s="395"/>
      <c r="C9" s="386"/>
      <c r="D9" s="398"/>
      <c r="E9" s="401"/>
      <c r="F9" s="392"/>
      <c r="G9" s="79" t="s">
        <v>239</v>
      </c>
      <c r="H9" s="80" t="s">
        <v>89</v>
      </c>
      <c r="I9" s="80" t="s">
        <v>90</v>
      </c>
      <c r="J9" s="80" t="s">
        <v>90</v>
      </c>
      <c r="K9" s="87" t="s">
        <v>250</v>
      </c>
      <c r="L9" s="81" t="s">
        <v>378</v>
      </c>
      <c r="M9" s="82">
        <f>8400000*0.85</f>
        <v>7140000</v>
      </c>
      <c r="N9" s="83" t="s">
        <v>376</v>
      </c>
      <c r="O9" s="84" t="s">
        <v>377</v>
      </c>
      <c r="P9" s="80" t="s">
        <v>91</v>
      </c>
      <c r="Q9" s="80" t="s">
        <v>91</v>
      </c>
      <c r="R9" s="85" t="s">
        <v>237</v>
      </c>
      <c r="S9" s="86" t="s">
        <v>132</v>
      </c>
      <c r="T9" s="61"/>
      <c r="U9" s="61"/>
    </row>
    <row r="10" spans="1:21" ht="30.75" thickBot="1" x14ac:dyDescent="0.3">
      <c r="A10" s="384"/>
      <c r="B10" s="396"/>
      <c r="C10" s="387"/>
      <c r="D10" s="399"/>
      <c r="E10" s="402"/>
      <c r="F10" s="393"/>
      <c r="G10" s="23" t="s">
        <v>247</v>
      </c>
      <c r="H10" s="88" t="s">
        <v>89</v>
      </c>
      <c r="I10" s="88" t="s">
        <v>90</v>
      </c>
      <c r="J10" s="89" t="s">
        <v>90</v>
      </c>
      <c r="K10" s="217" t="s">
        <v>379</v>
      </c>
      <c r="L10" s="90" t="s">
        <v>380</v>
      </c>
      <c r="M10" s="91">
        <f>4200000*0.85</f>
        <v>3570000</v>
      </c>
      <c r="N10" s="92" t="s">
        <v>376</v>
      </c>
      <c r="O10" s="93" t="s">
        <v>377</v>
      </c>
      <c r="P10" s="88" t="s">
        <v>91</v>
      </c>
      <c r="Q10" s="88"/>
      <c r="R10" s="94" t="s">
        <v>237</v>
      </c>
      <c r="S10" s="95" t="s">
        <v>132</v>
      </c>
      <c r="T10" s="61"/>
      <c r="U10" s="61"/>
    </row>
    <row r="11" spans="1:21" ht="27.95" customHeight="1" x14ac:dyDescent="0.25">
      <c r="A11" s="382">
        <v>3</v>
      </c>
      <c r="B11" s="354" t="s">
        <v>381</v>
      </c>
      <c r="C11" s="385" t="s">
        <v>83</v>
      </c>
      <c r="D11" s="351">
        <v>72742364</v>
      </c>
      <c r="E11" s="388" t="s">
        <v>382</v>
      </c>
      <c r="F11" s="351">
        <v>666000212</v>
      </c>
      <c r="G11" s="96" t="s">
        <v>208</v>
      </c>
      <c r="H11" s="97" t="s">
        <v>89</v>
      </c>
      <c r="I11" s="97" t="s">
        <v>90</v>
      </c>
      <c r="J11" s="97" t="s">
        <v>90</v>
      </c>
      <c r="K11" s="98" t="s">
        <v>244</v>
      </c>
      <c r="L11" s="99">
        <v>3500000</v>
      </c>
      <c r="M11" s="99">
        <f t="shared" si="0"/>
        <v>2975000</v>
      </c>
      <c r="N11" s="97">
        <v>2019</v>
      </c>
      <c r="O11" s="97">
        <v>2022</v>
      </c>
      <c r="P11" s="97" t="s">
        <v>91</v>
      </c>
      <c r="Q11" s="97"/>
      <c r="R11" s="97"/>
      <c r="S11" s="100" t="s">
        <v>132</v>
      </c>
    </row>
    <row r="12" spans="1:21" ht="38.25" x14ac:dyDescent="0.25">
      <c r="A12" s="383"/>
      <c r="B12" s="355"/>
      <c r="C12" s="386"/>
      <c r="D12" s="352"/>
      <c r="E12" s="389"/>
      <c r="F12" s="352"/>
      <c r="G12" s="101" t="s">
        <v>324</v>
      </c>
      <c r="H12" s="102" t="s">
        <v>89</v>
      </c>
      <c r="I12" s="102" t="s">
        <v>90</v>
      </c>
      <c r="J12" s="102" t="s">
        <v>90</v>
      </c>
      <c r="K12" s="103" t="s">
        <v>245</v>
      </c>
      <c r="L12" s="104">
        <v>5000000</v>
      </c>
      <c r="M12" s="104">
        <f t="shared" si="0"/>
        <v>4250000</v>
      </c>
      <c r="N12" s="102">
        <v>2019</v>
      </c>
      <c r="O12" s="102">
        <v>2023</v>
      </c>
      <c r="P12" s="102" t="s">
        <v>91</v>
      </c>
      <c r="Q12" s="102"/>
      <c r="R12" s="102"/>
      <c r="S12" s="105" t="s">
        <v>132</v>
      </c>
    </row>
    <row r="13" spans="1:21" ht="33.75" x14ac:dyDescent="0.25">
      <c r="A13" s="383"/>
      <c r="B13" s="355"/>
      <c r="C13" s="386"/>
      <c r="D13" s="352"/>
      <c r="E13" s="389"/>
      <c r="F13" s="352"/>
      <c r="G13" s="106" t="s">
        <v>209</v>
      </c>
      <c r="H13" s="102" t="s">
        <v>89</v>
      </c>
      <c r="I13" s="102" t="s">
        <v>90</v>
      </c>
      <c r="J13" s="107" t="s">
        <v>90</v>
      </c>
      <c r="K13" s="108" t="s">
        <v>210</v>
      </c>
      <c r="L13" s="109">
        <v>800000</v>
      </c>
      <c r="M13" s="104">
        <f t="shared" si="0"/>
        <v>680000</v>
      </c>
      <c r="N13" s="102">
        <v>2019</v>
      </c>
      <c r="O13" s="102">
        <v>2023</v>
      </c>
      <c r="P13" s="102" t="s">
        <v>91</v>
      </c>
      <c r="Q13" s="102"/>
      <c r="R13" s="102"/>
      <c r="S13" s="105" t="s">
        <v>132</v>
      </c>
    </row>
    <row r="14" spans="1:21" ht="27.6" customHeight="1" x14ac:dyDescent="0.25">
      <c r="A14" s="383"/>
      <c r="B14" s="355"/>
      <c r="C14" s="386"/>
      <c r="D14" s="352"/>
      <c r="E14" s="389"/>
      <c r="F14" s="352"/>
      <c r="G14" s="110" t="s">
        <v>211</v>
      </c>
      <c r="H14" s="102" t="s">
        <v>89</v>
      </c>
      <c r="I14" s="102" t="s">
        <v>90</v>
      </c>
      <c r="J14" s="102" t="s">
        <v>90</v>
      </c>
      <c r="K14" s="108" t="s">
        <v>246</v>
      </c>
      <c r="L14" s="109">
        <v>2000000</v>
      </c>
      <c r="M14" s="104">
        <f t="shared" si="0"/>
        <v>1700000</v>
      </c>
      <c r="N14" s="102">
        <v>2019</v>
      </c>
      <c r="O14" s="102">
        <v>2023</v>
      </c>
      <c r="P14" s="102" t="s">
        <v>91</v>
      </c>
      <c r="Q14" s="102"/>
      <c r="R14" s="102"/>
      <c r="S14" s="105" t="s">
        <v>132</v>
      </c>
    </row>
    <row r="15" spans="1:21" ht="25.5" x14ac:dyDescent="0.25">
      <c r="A15" s="383"/>
      <c r="B15" s="355"/>
      <c r="C15" s="386"/>
      <c r="D15" s="352"/>
      <c r="E15" s="389"/>
      <c r="F15" s="352"/>
      <c r="G15" s="110" t="s">
        <v>212</v>
      </c>
      <c r="H15" s="102" t="s">
        <v>89</v>
      </c>
      <c r="I15" s="102" t="s">
        <v>90</v>
      </c>
      <c r="J15" s="102" t="s">
        <v>90</v>
      </c>
      <c r="K15" s="108" t="s">
        <v>213</v>
      </c>
      <c r="L15" s="104">
        <v>600000</v>
      </c>
      <c r="M15" s="104">
        <f t="shared" si="0"/>
        <v>510000</v>
      </c>
      <c r="N15" s="102">
        <v>2019</v>
      </c>
      <c r="O15" s="102">
        <v>2022</v>
      </c>
      <c r="P15" s="102" t="s">
        <v>91</v>
      </c>
      <c r="Q15" s="102"/>
      <c r="R15" s="102"/>
      <c r="S15" s="105" t="s">
        <v>132</v>
      </c>
    </row>
    <row r="16" spans="1:21" ht="25.5" x14ac:dyDescent="0.25">
      <c r="A16" s="383"/>
      <c r="B16" s="355"/>
      <c r="C16" s="386"/>
      <c r="D16" s="352"/>
      <c r="E16" s="389"/>
      <c r="F16" s="352"/>
      <c r="G16" s="110" t="s">
        <v>214</v>
      </c>
      <c r="H16" s="102" t="s">
        <v>89</v>
      </c>
      <c r="I16" s="102" t="s">
        <v>90</v>
      </c>
      <c r="J16" s="102" t="s">
        <v>90</v>
      </c>
      <c r="K16" s="108" t="s">
        <v>215</v>
      </c>
      <c r="L16" s="109">
        <v>400000</v>
      </c>
      <c r="M16" s="104">
        <f t="shared" si="0"/>
        <v>340000</v>
      </c>
      <c r="N16" s="102">
        <v>2019</v>
      </c>
      <c r="O16" s="102">
        <v>2021</v>
      </c>
      <c r="P16" s="102" t="s">
        <v>91</v>
      </c>
      <c r="Q16" s="102"/>
      <c r="R16" s="102"/>
      <c r="S16" s="105" t="s">
        <v>132</v>
      </c>
    </row>
    <row r="17" spans="1:19" ht="30" x14ac:dyDescent="0.25">
      <c r="A17" s="383"/>
      <c r="B17" s="355"/>
      <c r="C17" s="386"/>
      <c r="D17" s="352"/>
      <c r="E17" s="389"/>
      <c r="F17" s="352"/>
      <c r="G17" s="110" t="s">
        <v>216</v>
      </c>
      <c r="H17" s="102" t="s">
        <v>89</v>
      </c>
      <c r="I17" s="102" t="s">
        <v>90</v>
      </c>
      <c r="J17" s="102" t="s">
        <v>90</v>
      </c>
      <c r="K17" s="108" t="s">
        <v>217</v>
      </c>
      <c r="L17" s="104">
        <v>500000</v>
      </c>
      <c r="M17" s="104">
        <f t="shared" si="0"/>
        <v>425000</v>
      </c>
      <c r="N17" s="102">
        <v>2019</v>
      </c>
      <c r="O17" s="84" t="s">
        <v>349</v>
      </c>
      <c r="P17" s="102" t="s">
        <v>91</v>
      </c>
      <c r="Q17" s="102"/>
      <c r="R17" s="102"/>
      <c r="S17" s="105" t="s">
        <v>132</v>
      </c>
    </row>
    <row r="18" spans="1:19" ht="25.5" x14ac:dyDescent="0.25">
      <c r="A18" s="383"/>
      <c r="B18" s="355"/>
      <c r="C18" s="386"/>
      <c r="D18" s="352"/>
      <c r="E18" s="389"/>
      <c r="F18" s="352"/>
      <c r="G18" s="110" t="s">
        <v>218</v>
      </c>
      <c r="H18" s="102" t="s">
        <v>89</v>
      </c>
      <c r="I18" s="102" t="s">
        <v>90</v>
      </c>
      <c r="J18" s="102" t="s">
        <v>90</v>
      </c>
      <c r="K18" s="108" t="s">
        <v>219</v>
      </c>
      <c r="L18" s="104">
        <v>400000</v>
      </c>
      <c r="M18" s="104">
        <f t="shared" si="0"/>
        <v>340000</v>
      </c>
      <c r="N18" s="102">
        <v>2019</v>
      </c>
      <c r="O18" s="102">
        <v>2023</v>
      </c>
      <c r="P18" s="102" t="s">
        <v>91</v>
      </c>
      <c r="Q18" s="102"/>
      <c r="R18" s="102"/>
      <c r="S18" s="105" t="s">
        <v>132</v>
      </c>
    </row>
    <row r="19" spans="1:19" ht="63.75" x14ac:dyDescent="0.25">
      <c r="A19" s="383"/>
      <c r="B19" s="355"/>
      <c r="C19" s="386"/>
      <c r="D19" s="352"/>
      <c r="E19" s="389"/>
      <c r="F19" s="352"/>
      <c r="G19" s="111" t="s">
        <v>220</v>
      </c>
      <c r="H19" s="102" t="s">
        <v>89</v>
      </c>
      <c r="I19" s="102" t="s">
        <v>90</v>
      </c>
      <c r="J19" s="102" t="s">
        <v>90</v>
      </c>
      <c r="K19" s="103" t="s">
        <v>232</v>
      </c>
      <c r="L19" s="81">
        <v>40000000</v>
      </c>
      <c r="M19" s="104">
        <f t="shared" si="0"/>
        <v>34000000</v>
      </c>
      <c r="N19" s="102">
        <v>2020</v>
      </c>
      <c r="O19" s="102">
        <v>2022</v>
      </c>
      <c r="P19" s="102" t="s">
        <v>91</v>
      </c>
      <c r="Q19" s="102"/>
      <c r="R19" s="84" t="s">
        <v>237</v>
      </c>
      <c r="S19" s="105" t="s">
        <v>132</v>
      </c>
    </row>
    <row r="20" spans="1:19" ht="62.25" customHeight="1" x14ac:dyDescent="0.25">
      <c r="A20" s="383"/>
      <c r="B20" s="355"/>
      <c r="C20" s="386"/>
      <c r="D20" s="352"/>
      <c r="E20" s="389"/>
      <c r="F20" s="352"/>
      <c r="G20" s="111" t="s">
        <v>238</v>
      </c>
      <c r="H20" s="102" t="s">
        <v>89</v>
      </c>
      <c r="I20" s="102" t="s">
        <v>90</v>
      </c>
      <c r="J20" s="102" t="s">
        <v>90</v>
      </c>
      <c r="K20" s="108" t="s">
        <v>236</v>
      </c>
      <c r="L20" s="81">
        <v>2500000</v>
      </c>
      <c r="M20" s="104">
        <f t="shared" si="0"/>
        <v>2125000</v>
      </c>
      <c r="N20" s="102">
        <v>2021</v>
      </c>
      <c r="O20" s="102">
        <v>2022</v>
      </c>
      <c r="P20" s="102" t="s">
        <v>91</v>
      </c>
      <c r="Q20" s="102"/>
      <c r="R20" s="84" t="s">
        <v>237</v>
      </c>
      <c r="S20" s="105" t="s">
        <v>132</v>
      </c>
    </row>
    <row r="21" spans="1:19" ht="144.94999999999999" customHeight="1" x14ac:dyDescent="0.25">
      <c r="A21" s="383"/>
      <c r="B21" s="355"/>
      <c r="C21" s="386"/>
      <c r="D21" s="352"/>
      <c r="E21" s="389"/>
      <c r="F21" s="352"/>
      <c r="G21" s="111" t="s">
        <v>239</v>
      </c>
      <c r="H21" s="102" t="s">
        <v>89</v>
      </c>
      <c r="I21" s="102" t="s">
        <v>90</v>
      </c>
      <c r="J21" s="102" t="s">
        <v>90</v>
      </c>
      <c r="K21" s="108" t="s">
        <v>250</v>
      </c>
      <c r="L21" s="81">
        <v>7000000</v>
      </c>
      <c r="M21" s="104">
        <f t="shared" si="0"/>
        <v>5950000</v>
      </c>
      <c r="N21" s="102">
        <v>2021</v>
      </c>
      <c r="O21" s="102">
        <v>2022</v>
      </c>
      <c r="P21" s="102" t="s">
        <v>91</v>
      </c>
      <c r="Q21" s="102" t="s">
        <v>91</v>
      </c>
      <c r="R21" s="84" t="s">
        <v>237</v>
      </c>
      <c r="S21" s="105" t="s">
        <v>132</v>
      </c>
    </row>
    <row r="22" spans="1:19" ht="40.5" customHeight="1" x14ac:dyDescent="0.25">
      <c r="A22" s="383"/>
      <c r="B22" s="355"/>
      <c r="C22" s="386"/>
      <c r="D22" s="352"/>
      <c r="E22" s="389"/>
      <c r="F22" s="352"/>
      <c r="G22" s="111" t="s">
        <v>247</v>
      </c>
      <c r="H22" s="102" t="s">
        <v>89</v>
      </c>
      <c r="I22" s="102" t="s">
        <v>90</v>
      </c>
      <c r="J22" s="107" t="s">
        <v>90</v>
      </c>
      <c r="K22" s="108" t="s">
        <v>249</v>
      </c>
      <c r="L22" s="112">
        <v>100000</v>
      </c>
      <c r="M22" s="104">
        <f t="shared" si="0"/>
        <v>85000</v>
      </c>
      <c r="N22" s="102">
        <v>2021</v>
      </c>
      <c r="O22" s="102">
        <v>2022</v>
      </c>
      <c r="P22" s="102" t="s">
        <v>91</v>
      </c>
      <c r="Q22" s="102"/>
      <c r="R22" s="84" t="s">
        <v>237</v>
      </c>
      <c r="S22" s="105" t="s">
        <v>132</v>
      </c>
    </row>
    <row r="23" spans="1:19" ht="33.75" x14ac:dyDescent="0.25">
      <c r="A23" s="383"/>
      <c r="B23" s="355"/>
      <c r="C23" s="386"/>
      <c r="D23" s="352"/>
      <c r="E23" s="389"/>
      <c r="F23" s="352"/>
      <c r="G23" s="110" t="s">
        <v>221</v>
      </c>
      <c r="H23" s="102" t="s">
        <v>89</v>
      </c>
      <c r="I23" s="102" t="s">
        <v>90</v>
      </c>
      <c r="J23" s="107" t="s">
        <v>90</v>
      </c>
      <c r="K23" s="113" t="s">
        <v>222</v>
      </c>
      <c r="L23" s="109">
        <v>5000000</v>
      </c>
      <c r="M23" s="82"/>
      <c r="N23" s="102">
        <v>2021</v>
      </c>
      <c r="O23" s="102">
        <v>2023</v>
      </c>
      <c r="P23" s="102" t="s">
        <v>91</v>
      </c>
      <c r="Q23" s="80"/>
      <c r="R23" s="80"/>
      <c r="S23" s="86" t="s">
        <v>132</v>
      </c>
    </row>
    <row r="24" spans="1:19" ht="51.75" thickBot="1" x14ac:dyDescent="0.3">
      <c r="A24" s="384"/>
      <c r="B24" s="356"/>
      <c r="C24" s="387"/>
      <c r="D24" s="353"/>
      <c r="E24" s="390"/>
      <c r="F24" s="353"/>
      <c r="G24" s="114" t="s">
        <v>260</v>
      </c>
      <c r="H24" s="115" t="s">
        <v>89</v>
      </c>
      <c r="I24" s="115" t="s">
        <v>90</v>
      </c>
      <c r="J24" s="116" t="s">
        <v>90</v>
      </c>
      <c r="K24" s="117" t="s">
        <v>268</v>
      </c>
      <c r="L24" s="118">
        <v>12000000</v>
      </c>
      <c r="M24" s="119">
        <f t="shared" si="0"/>
        <v>10200000</v>
      </c>
      <c r="N24" s="115">
        <v>2021</v>
      </c>
      <c r="O24" s="115">
        <v>2027</v>
      </c>
      <c r="P24" s="115" t="s">
        <v>91</v>
      </c>
      <c r="Q24" s="115" t="s">
        <v>91</v>
      </c>
      <c r="R24" s="120" t="s">
        <v>315</v>
      </c>
      <c r="S24" s="121" t="s">
        <v>132</v>
      </c>
    </row>
    <row r="25" spans="1:19" ht="78.95" customHeight="1" x14ac:dyDescent="0.25">
      <c r="A25" s="382">
        <v>4</v>
      </c>
      <c r="B25" s="354" t="s">
        <v>383</v>
      </c>
      <c r="C25" s="385" t="s">
        <v>83</v>
      </c>
      <c r="D25" s="351">
        <v>49872192</v>
      </c>
      <c r="E25" s="388" t="s">
        <v>384</v>
      </c>
      <c r="F25" s="351">
        <v>600083420</v>
      </c>
      <c r="G25" s="34" t="s">
        <v>353</v>
      </c>
      <c r="H25" s="62" t="s">
        <v>89</v>
      </c>
      <c r="I25" s="62" t="s">
        <v>90</v>
      </c>
      <c r="J25" s="62" t="s">
        <v>90</v>
      </c>
      <c r="K25" s="122" t="s">
        <v>385</v>
      </c>
      <c r="L25" s="123">
        <v>1500000</v>
      </c>
      <c r="M25" s="63">
        <f t="shared" si="0"/>
        <v>1275000</v>
      </c>
      <c r="N25" s="62">
        <v>2019</v>
      </c>
      <c r="O25" s="62">
        <v>2023</v>
      </c>
      <c r="P25" s="62" t="s">
        <v>91</v>
      </c>
      <c r="Q25" s="62"/>
      <c r="R25" s="64" t="s">
        <v>503</v>
      </c>
      <c r="S25" s="124" t="s">
        <v>386</v>
      </c>
    </row>
    <row r="26" spans="1:19" ht="80.099999999999994" customHeight="1" x14ac:dyDescent="0.25">
      <c r="A26" s="383"/>
      <c r="B26" s="355"/>
      <c r="C26" s="386"/>
      <c r="D26" s="352"/>
      <c r="E26" s="389"/>
      <c r="F26" s="352"/>
      <c r="G26" s="35" t="s">
        <v>354</v>
      </c>
      <c r="H26" s="80" t="s">
        <v>89</v>
      </c>
      <c r="I26" s="80" t="s">
        <v>90</v>
      </c>
      <c r="J26" s="80" t="s">
        <v>90</v>
      </c>
      <c r="K26" s="87" t="s">
        <v>387</v>
      </c>
      <c r="L26" s="125">
        <v>300000</v>
      </c>
      <c r="M26" s="82">
        <f t="shared" si="0"/>
        <v>255000</v>
      </c>
      <c r="N26" s="80">
        <v>2019</v>
      </c>
      <c r="O26" s="80">
        <v>2023</v>
      </c>
      <c r="P26" s="80" t="s">
        <v>91</v>
      </c>
      <c r="Q26" s="80"/>
      <c r="R26" s="85" t="s">
        <v>504</v>
      </c>
      <c r="S26" s="126" t="s">
        <v>386</v>
      </c>
    </row>
    <row r="27" spans="1:19" ht="72.95" customHeight="1" x14ac:dyDescent="0.25">
      <c r="A27" s="383"/>
      <c r="B27" s="355"/>
      <c r="C27" s="386"/>
      <c r="D27" s="352"/>
      <c r="E27" s="389"/>
      <c r="F27" s="352"/>
      <c r="G27" s="35" t="s">
        <v>355</v>
      </c>
      <c r="H27" s="80" t="s">
        <v>89</v>
      </c>
      <c r="I27" s="80" t="s">
        <v>90</v>
      </c>
      <c r="J27" s="80" t="s">
        <v>90</v>
      </c>
      <c r="K27" s="87" t="s">
        <v>388</v>
      </c>
      <c r="L27" s="127" t="s">
        <v>389</v>
      </c>
      <c r="M27" s="82">
        <v>10200000</v>
      </c>
      <c r="N27" s="80">
        <v>2021</v>
      </c>
      <c r="O27" s="84" t="s">
        <v>390</v>
      </c>
      <c r="P27" s="80" t="s">
        <v>91</v>
      </c>
      <c r="Q27" s="80"/>
      <c r="R27" s="84" t="s">
        <v>505</v>
      </c>
      <c r="S27" s="126" t="s">
        <v>386</v>
      </c>
    </row>
    <row r="28" spans="1:19" ht="81" customHeight="1" x14ac:dyDescent="0.25">
      <c r="A28" s="383"/>
      <c r="B28" s="355"/>
      <c r="C28" s="386"/>
      <c r="D28" s="352"/>
      <c r="E28" s="389"/>
      <c r="F28" s="352"/>
      <c r="G28" s="35" t="s">
        <v>356</v>
      </c>
      <c r="H28" s="80" t="s">
        <v>89</v>
      </c>
      <c r="I28" s="80" t="s">
        <v>90</v>
      </c>
      <c r="J28" s="80" t="s">
        <v>90</v>
      </c>
      <c r="K28" s="87" t="s">
        <v>337</v>
      </c>
      <c r="L28" s="127" t="s">
        <v>391</v>
      </c>
      <c r="M28" s="82">
        <v>3400000</v>
      </c>
      <c r="N28" s="80">
        <v>2021</v>
      </c>
      <c r="O28" s="80">
        <v>2023</v>
      </c>
      <c r="P28" s="80" t="s">
        <v>91</v>
      </c>
      <c r="Q28" s="80"/>
      <c r="R28" s="84" t="s">
        <v>506</v>
      </c>
      <c r="S28" s="126" t="s">
        <v>386</v>
      </c>
    </row>
    <row r="29" spans="1:19" ht="79.5" customHeight="1" thickBot="1" x14ac:dyDescent="0.3">
      <c r="A29" s="384"/>
      <c r="B29" s="356"/>
      <c r="C29" s="387"/>
      <c r="D29" s="353"/>
      <c r="E29" s="390"/>
      <c r="F29" s="353"/>
      <c r="G29" s="39" t="s">
        <v>357</v>
      </c>
      <c r="H29" s="88" t="s">
        <v>89</v>
      </c>
      <c r="I29" s="88" t="s">
        <v>90</v>
      </c>
      <c r="J29" s="89" t="s">
        <v>90</v>
      </c>
      <c r="K29" s="217" t="s">
        <v>240</v>
      </c>
      <c r="L29" s="128">
        <v>1000000</v>
      </c>
      <c r="M29" s="91">
        <f t="shared" si="0"/>
        <v>850000</v>
      </c>
      <c r="N29" s="88">
        <v>2021</v>
      </c>
      <c r="O29" s="93" t="s">
        <v>390</v>
      </c>
      <c r="P29" s="88" t="s">
        <v>91</v>
      </c>
      <c r="Q29" s="88"/>
      <c r="R29" s="94" t="s">
        <v>507</v>
      </c>
      <c r="S29" s="129" t="s">
        <v>386</v>
      </c>
    </row>
    <row r="30" spans="1:19" ht="156.75" customHeight="1" thickBot="1" x14ac:dyDescent="0.3">
      <c r="A30" s="130">
        <v>5</v>
      </c>
      <c r="B30" s="131" t="s">
        <v>75</v>
      </c>
      <c r="C30" s="132" t="s">
        <v>83</v>
      </c>
      <c r="D30" s="133">
        <v>49872214</v>
      </c>
      <c r="E30" s="134">
        <v>600083446</v>
      </c>
      <c r="F30" s="133">
        <v>600083446</v>
      </c>
      <c r="G30" s="135" t="s">
        <v>241</v>
      </c>
      <c r="H30" s="136" t="s">
        <v>89</v>
      </c>
      <c r="I30" s="136" t="s">
        <v>90</v>
      </c>
      <c r="J30" s="137" t="s">
        <v>90</v>
      </c>
      <c r="K30" s="138" t="s">
        <v>225</v>
      </c>
      <c r="L30" s="139">
        <v>5000000</v>
      </c>
      <c r="M30" s="136"/>
      <c r="N30" s="136">
        <v>2020</v>
      </c>
      <c r="O30" s="136">
        <v>2024</v>
      </c>
      <c r="P30" s="136" t="s">
        <v>91</v>
      </c>
      <c r="Q30" s="136"/>
      <c r="R30" s="136" t="s">
        <v>133</v>
      </c>
      <c r="S30" s="140" t="s">
        <v>132</v>
      </c>
    </row>
    <row r="31" spans="1:19" ht="28.5" customHeight="1" x14ac:dyDescent="0.25">
      <c r="A31" s="357">
        <v>6</v>
      </c>
      <c r="B31" s="354" t="s">
        <v>76</v>
      </c>
      <c r="C31" s="360"/>
      <c r="D31" s="351">
        <v>72743611</v>
      </c>
      <c r="E31" s="363">
        <v>600083560</v>
      </c>
      <c r="F31" s="351">
        <v>600083560</v>
      </c>
      <c r="G31" s="40" t="s">
        <v>177</v>
      </c>
      <c r="H31" s="62" t="s">
        <v>89</v>
      </c>
      <c r="I31" s="62" t="s">
        <v>90</v>
      </c>
      <c r="J31" s="62" t="s">
        <v>233</v>
      </c>
      <c r="K31" s="122" t="s">
        <v>178</v>
      </c>
      <c r="L31" s="63">
        <v>500000</v>
      </c>
      <c r="M31" s="63">
        <f>L31*0.85</f>
        <v>425000</v>
      </c>
      <c r="N31" s="62">
        <v>2019</v>
      </c>
      <c r="O31" s="274" t="s">
        <v>543</v>
      </c>
      <c r="P31" s="62" t="s">
        <v>91</v>
      </c>
      <c r="Q31" s="62"/>
      <c r="R31" s="314" t="s">
        <v>133</v>
      </c>
      <c r="S31" s="65"/>
    </row>
    <row r="32" spans="1:19" ht="53.45" customHeight="1" x14ac:dyDescent="0.25">
      <c r="A32" s="358"/>
      <c r="B32" s="355"/>
      <c r="C32" s="361"/>
      <c r="D32" s="352"/>
      <c r="E32" s="364"/>
      <c r="F32" s="352"/>
      <c r="G32" s="41" t="s">
        <v>179</v>
      </c>
      <c r="H32" s="80" t="s">
        <v>89</v>
      </c>
      <c r="I32" s="80" t="s">
        <v>90</v>
      </c>
      <c r="J32" s="80" t="s">
        <v>233</v>
      </c>
      <c r="K32" s="228" t="s">
        <v>180</v>
      </c>
      <c r="L32" s="82">
        <v>150000</v>
      </c>
      <c r="M32" s="82">
        <f t="shared" ref="M32:M51" si="1">L32*0.85</f>
        <v>127500</v>
      </c>
      <c r="N32" s="80">
        <v>2019</v>
      </c>
      <c r="O32" s="272" t="s">
        <v>543</v>
      </c>
      <c r="P32" s="80" t="s">
        <v>91</v>
      </c>
      <c r="Q32" s="80"/>
      <c r="R32" s="275" t="s">
        <v>133</v>
      </c>
      <c r="S32" s="86"/>
    </row>
    <row r="33" spans="1:19" ht="38.1" customHeight="1" x14ac:dyDescent="0.25">
      <c r="A33" s="358"/>
      <c r="B33" s="355"/>
      <c r="C33" s="361"/>
      <c r="D33" s="352"/>
      <c r="E33" s="364"/>
      <c r="F33" s="352"/>
      <c r="G33" s="36" t="s">
        <v>182</v>
      </c>
      <c r="H33" s="80" t="s">
        <v>89</v>
      </c>
      <c r="I33" s="80" t="s">
        <v>90</v>
      </c>
      <c r="J33" s="80" t="s">
        <v>233</v>
      </c>
      <c r="K33" s="87" t="s">
        <v>181</v>
      </c>
      <c r="L33" s="82">
        <v>100000</v>
      </c>
      <c r="M33" s="82">
        <f t="shared" si="1"/>
        <v>85000</v>
      </c>
      <c r="N33" s="80">
        <v>2019</v>
      </c>
      <c r="O33" s="272" t="s">
        <v>543</v>
      </c>
      <c r="P33" s="80" t="s">
        <v>91</v>
      </c>
      <c r="Q33" s="80"/>
      <c r="R33" s="275" t="s">
        <v>133</v>
      </c>
      <c r="S33" s="86"/>
    </row>
    <row r="34" spans="1:19" ht="42" customHeight="1" thickBot="1" x14ac:dyDescent="0.3">
      <c r="A34" s="359"/>
      <c r="B34" s="356"/>
      <c r="C34" s="362"/>
      <c r="D34" s="353"/>
      <c r="E34" s="365"/>
      <c r="F34" s="353"/>
      <c r="G34" s="39" t="s">
        <v>183</v>
      </c>
      <c r="H34" s="88" t="s">
        <v>89</v>
      </c>
      <c r="I34" s="88" t="s">
        <v>90</v>
      </c>
      <c r="J34" s="88" t="s">
        <v>233</v>
      </c>
      <c r="K34" s="300" t="s">
        <v>184</v>
      </c>
      <c r="L34" s="91">
        <v>200000</v>
      </c>
      <c r="M34" s="91">
        <f t="shared" si="1"/>
        <v>170000</v>
      </c>
      <c r="N34" s="88">
        <v>2019</v>
      </c>
      <c r="O34" s="273" t="s">
        <v>543</v>
      </c>
      <c r="P34" s="88" t="s">
        <v>91</v>
      </c>
      <c r="Q34" s="88"/>
      <c r="R34" s="289" t="s">
        <v>133</v>
      </c>
      <c r="S34" s="95"/>
    </row>
    <row r="35" spans="1:19" ht="46.5" customHeight="1" x14ac:dyDescent="0.25">
      <c r="A35" s="357">
        <v>7</v>
      </c>
      <c r="B35" s="354" t="s">
        <v>77</v>
      </c>
      <c r="C35" s="360"/>
      <c r="D35" s="351">
        <v>70982210</v>
      </c>
      <c r="E35" s="363">
        <v>600083268</v>
      </c>
      <c r="F35" s="351">
        <v>600083268</v>
      </c>
      <c r="G35" s="34" t="s">
        <v>190</v>
      </c>
      <c r="H35" s="62" t="s">
        <v>89</v>
      </c>
      <c r="I35" s="62" t="s">
        <v>90</v>
      </c>
      <c r="J35" s="62" t="s">
        <v>156</v>
      </c>
      <c r="K35" s="122" t="s">
        <v>191</v>
      </c>
      <c r="L35" s="42" t="s">
        <v>392</v>
      </c>
      <c r="M35" s="63">
        <f>2000000*0.85</f>
        <v>1700000</v>
      </c>
      <c r="N35" s="62">
        <v>2019</v>
      </c>
      <c r="O35" s="62">
        <v>2023</v>
      </c>
      <c r="P35" s="62" t="s">
        <v>91</v>
      </c>
      <c r="Q35" s="62"/>
      <c r="R35" s="62"/>
      <c r="S35" s="65"/>
    </row>
    <row r="36" spans="1:19" ht="63.75" x14ac:dyDescent="0.25">
      <c r="A36" s="358"/>
      <c r="B36" s="355"/>
      <c r="C36" s="361"/>
      <c r="D36" s="352"/>
      <c r="E36" s="364"/>
      <c r="F36" s="352"/>
      <c r="G36" s="35" t="s">
        <v>192</v>
      </c>
      <c r="H36" s="141" t="s">
        <v>89</v>
      </c>
      <c r="I36" s="80" t="s">
        <v>90</v>
      </c>
      <c r="J36" s="142" t="s">
        <v>156</v>
      </c>
      <c r="K36" s="87" t="s">
        <v>193</v>
      </c>
      <c r="L36" s="143" t="s">
        <v>393</v>
      </c>
      <c r="M36" s="82">
        <f>800000*0.85</f>
        <v>680000</v>
      </c>
      <c r="N36" s="80">
        <v>2019</v>
      </c>
      <c r="O36" s="80">
        <v>2023</v>
      </c>
      <c r="P36" s="80" t="s">
        <v>91</v>
      </c>
      <c r="Q36" s="80"/>
      <c r="R36" s="80"/>
      <c r="S36" s="86"/>
    </row>
    <row r="37" spans="1:19" ht="51" customHeight="1" x14ac:dyDescent="0.25">
      <c r="A37" s="358"/>
      <c r="B37" s="355"/>
      <c r="C37" s="361"/>
      <c r="D37" s="352"/>
      <c r="E37" s="364"/>
      <c r="F37" s="352"/>
      <c r="G37" s="35" t="s">
        <v>194</v>
      </c>
      <c r="H37" s="80" t="s">
        <v>89</v>
      </c>
      <c r="I37" s="80" t="s">
        <v>90</v>
      </c>
      <c r="J37" s="142" t="s">
        <v>156</v>
      </c>
      <c r="K37" s="87" t="s">
        <v>195</v>
      </c>
      <c r="L37" s="125">
        <v>1000000</v>
      </c>
      <c r="M37" s="82">
        <f t="shared" si="1"/>
        <v>850000</v>
      </c>
      <c r="N37" s="80">
        <v>2019</v>
      </c>
      <c r="O37" s="80">
        <v>2023</v>
      </c>
      <c r="P37" s="80" t="s">
        <v>91</v>
      </c>
      <c r="Q37" s="80"/>
      <c r="R37" s="80"/>
      <c r="S37" s="86"/>
    </row>
    <row r="38" spans="1:19" ht="46.5" customHeight="1" x14ac:dyDescent="0.25">
      <c r="A38" s="358"/>
      <c r="B38" s="355"/>
      <c r="C38" s="361"/>
      <c r="D38" s="352"/>
      <c r="E38" s="364"/>
      <c r="F38" s="352"/>
      <c r="G38" s="35" t="s">
        <v>196</v>
      </c>
      <c r="H38" s="80" t="s">
        <v>89</v>
      </c>
      <c r="I38" s="80" t="s">
        <v>90</v>
      </c>
      <c r="J38" s="80" t="s">
        <v>156</v>
      </c>
      <c r="K38" s="87" t="s">
        <v>197</v>
      </c>
      <c r="L38" s="81" t="s">
        <v>394</v>
      </c>
      <c r="M38" s="82">
        <v>2125000</v>
      </c>
      <c r="N38" s="80">
        <v>2019</v>
      </c>
      <c r="O38" s="80">
        <v>2023</v>
      </c>
      <c r="P38" s="80" t="s">
        <v>91</v>
      </c>
      <c r="Q38" s="80"/>
      <c r="R38" s="80"/>
      <c r="S38" s="86"/>
    </row>
    <row r="39" spans="1:19" ht="33.950000000000003" customHeight="1" x14ac:dyDescent="0.25">
      <c r="A39" s="358"/>
      <c r="B39" s="355"/>
      <c r="C39" s="361"/>
      <c r="D39" s="352"/>
      <c r="E39" s="364"/>
      <c r="F39" s="352"/>
      <c r="G39" s="36" t="s">
        <v>198</v>
      </c>
      <c r="H39" s="80" t="s">
        <v>89</v>
      </c>
      <c r="I39" s="80" t="s">
        <v>90</v>
      </c>
      <c r="J39" s="80" t="s">
        <v>156</v>
      </c>
      <c r="K39" s="87" t="s">
        <v>199</v>
      </c>
      <c r="L39" s="82">
        <v>70000</v>
      </c>
      <c r="M39" s="82">
        <f t="shared" si="1"/>
        <v>59500</v>
      </c>
      <c r="N39" s="80">
        <v>2019</v>
      </c>
      <c r="O39" s="80">
        <v>2023</v>
      </c>
      <c r="P39" s="80" t="s">
        <v>91</v>
      </c>
      <c r="Q39" s="80"/>
      <c r="R39" s="80"/>
      <c r="S39" s="86"/>
    </row>
    <row r="40" spans="1:19" ht="59.45" customHeight="1" x14ac:dyDescent="0.25">
      <c r="A40" s="358"/>
      <c r="B40" s="355"/>
      <c r="C40" s="361"/>
      <c r="D40" s="352"/>
      <c r="E40" s="364"/>
      <c r="F40" s="352"/>
      <c r="G40" s="43" t="s">
        <v>200</v>
      </c>
      <c r="H40" s="80" t="s">
        <v>89</v>
      </c>
      <c r="I40" s="80" t="s">
        <v>90</v>
      </c>
      <c r="J40" s="80" t="s">
        <v>156</v>
      </c>
      <c r="K40" s="230" t="s">
        <v>201</v>
      </c>
      <c r="L40" s="82">
        <v>800000</v>
      </c>
      <c r="M40" s="82">
        <f t="shared" si="1"/>
        <v>680000</v>
      </c>
      <c r="N40" s="80">
        <v>2019</v>
      </c>
      <c r="O40" s="80">
        <v>2023</v>
      </c>
      <c r="P40" s="80" t="s">
        <v>91</v>
      </c>
      <c r="Q40" s="80"/>
      <c r="R40" s="80"/>
      <c r="S40" s="86"/>
    </row>
    <row r="41" spans="1:19" ht="63" customHeight="1" x14ac:dyDescent="0.25">
      <c r="A41" s="358"/>
      <c r="B41" s="355"/>
      <c r="C41" s="361"/>
      <c r="D41" s="352"/>
      <c r="E41" s="364"/>
      <c r="F41" s="352"/>
      <c r="G41" s="43" t="s">
        <v>182</v>
      </c>
      <c r="H41" s="80" t="s">
        <v>89</v>
      </c>
      <c r="I41" s="80" t="s">
        <v>90</v>
      </c>
      <c r="J41" s="142" t="s">
        <v>359</v>
      </c>
      <c r="K41" s="144" t="s">
        <v>362</v>
      </c>
      <c r="L41" s="125">
        <v>500000</v>
      </c>
      <c r="M41" s="82">
        <f>500000*0.85</f>
        <v>425000</v>
      </c>
      <c r="N41" s="80">
        <v>2022</v>
      </c>
      <c r="O41" s="80">
        <v>2025</v>
      </c>
      <c r="P41" s="80" t="s">
        <v>91</v>
      </c>
      <c r="Q41" s="80"/>
      <c r="R41" s="80"/>
      <c r="S41" s="86"/>
    </row>
    <row r="42" spans="1:19" ht="81.599999999999994" customHeight="1" x14ac:dyDescent="0.25">
      <c r="A42" s="358"/>
      <c r="B42" s="355"/>
      <c r="C42" s="361"/>
      <c r="D42" s="352"/>
      <c r="E42" s="364"/>
      <c r="F42" s="352"/>
      <c r="G42" s="110" t="s">
        <v>395</v>
      </c>
      <c r="H42" s="80" t="s">
        <v>89</v>
      </c>
      <c r="I42" s="80" t="s">
        <v>90</v>
      </c>
      <c r="J42" s="80" t="s">
        <v>156</v>
      </c>
      <c r="K42" s="154" t="s">
        <v>396</v>
      </c>
      <c r="L42" s="81" t="s">
        <v>397</v>
      </c>
      <c r="M42" s="82">
        <f>3000000*0.85</f>
        <v>2550000</v>
      </c>
      <c r="N42" s="80">
        <v>2019</v>
      </c>
      <c r="O42" s="80">
        <v>2023</v>
      </c>
      <c r="P42" s="80" t="s">
        <v>91</v>
      </c>
      <c r="Q42" s="80"/>
      <c r="R42" s="80"/>
      <c r="S42" s="86"/>
    </row>
    <row r="43" spans="1:19" ht="43.5" customHeight="1" x14ac:dyDescent="0.25">
      <c r="A43" s="358"/>
      <c r="B43" s="355"/>
      <c r="C43" s="361"/>
      <c r="D43" s="352"/>
      <c r="E43" s="364"/>
      <c r="F43" s="352"/>
      <c r="G43" s="36" t="s">
        <v>202</v>
      </c>
      <c r="H43" s="80" t="s">
        <v>89</v>
      </c>
      <c r="I43" s="80" t="s">
        <v>90</v>
      </c>
      <c r="J43" s="80" t="s">
        <v>156</v>
      </c>
      <c r="K43" s="87" t="s">
        <v>203</v>
      </c>
      <c r="L43" s="82">
        <v>500000</v>
      </c>
      <c r="M43" s="82">
        <f t="shared" si="1"/>
        <v>425000</v>
      </c>
      <c r="N43" s="80">
        <v>2019</v>
      </c>
      <c r="O43" s="80">
        <v>2023</v>
      </c>
      <c r="P43" s="80" t="s">
        <v>91</v>
      </c>
      <c r="Q43" s="80"/>
      <c r="R43" s="80"/>
      <c r="S43" s="86"/>
    </row>
    <row r="44" spans="1:19" ht="32.1" customHeight="1" x14ac:dyDescent="0.25">
      <c r="A44" s="358"/>
      <c r="B44" s="355"/>
      <c r="C44" s="361"/>
      <c r="D44" s="352"/>
      <c r="E44" s="364"/>
      <c r="F44" s="352"/>
      <c r="G44" s="36" t="s">
        <v>204</v>
      </c>
      <c r="H44" s="80" t="s">
        <v>89</v>
      </c>
      <c r="I44" s="80" t="s">
        <v>90</v>
      </c>
      <c r="J44" s="80" t="s">
        <v>156</v>
      </c>
      <c r="K44" s="228" t="s">
        <v>206</v>
      </c>
      <c r="L44" s="82">
        <v>500000</v>
      </c>
      <c r="M44" s="82">
        <f t="shared" si="1"/>
        <v>425000</v>
      </c>
      <c r="N44" s="80">
        <v>2021</v>
      </c>
      <c r="O44" s="80">
        <v>2027</v>
      </c>
      <c r="P44" s="80" t="s">
        <v>91</v>
      </c>
      <c r="Q44" s="80"/>
      <c r="R44" s="80"/>
      <c r="S44" s="86"/>
    </row>
    <row r="45" spans="1:19" ht="45.6" customHeight="1" thickBot="1" x14ac:dyDescent="0.3">
      <c r="A45" s="359"/>
      <c r="B45" s="356"/>
      <c r="C45" s="362"/>
      <c r="D45" s="353"/>
      <c r="E45" s="365"/>
      <c r="F45" s="353"/>
      <c r="G45" s="38" t="s">
        <v>205</v>
      </c>
      <c r="H45" s="88" t="s">
        <v>89</v>
      </c>
      <c r="I45" s="88" t="s">
        <v>90</v>
      </c>
      <c r="J45" s="88" t="s">
        <v>156</v>
      </c>
      <c r="K45" s="217" t="s">
        <v>207</v>
      </c>
      <c r="L45" s="91">
        <v>1000000</v>
      </c>
      <c r="M45" s="91">
        <f t="shared" si="1"/>
        <v>850000</v>
      </c>
      <c r="N45" s="88">
        <v>2021</v>
      </c>
      <c r="O45" s="88">
        <v>2027</v>
      </c>
      <c r="P45" s="88" t="s">
        <v>91</v>
      </c>
      <c r="Q45" s="88"/>
      <c r="R45" s="88"/>
      <c r="S45" s="95"/>
    </row>
    <row r="46" spans="1:19" ht="42.95" customHeight="1" x14ac:dyDescent="0.25">
      <c r="A46" s="357">
        <v>8</v>
      </c>
      <c r="B46" s="354" t="s">
        <v>70</v>
      </c>
      <c r="C46" s="360"/>
      <c r="D46" s="351">
        <v>70983381</v>
      </c>
      <c r="E46" s="363">
        <v>600083683</v>
      </c>
      <c r="F46" s="351">
        <v>600083683</v>
      </c>
      <c r="G46" s="40" t="s">
        <v>147</v>
      </c>
      <c r="H46" s="62" t="s">
        <v>89</v>
      </c>
      <c r="I46" s="62" t="s">
        <v>90</v>
      </c>
      <c r="J46" s="62" t="s">
        <v>231</v>
      </c>
      <c r="K46" s="145" t="s">
        <v>538</v>
      </c>
      <c r="L46" s="63">
        <v>1000000</v>
      </c>
      <c r="M46" s="63">
        <f t="shared" si="1"/>
        <v>850000</v>
      </c>
      <c r="N46" s="62">
        <v>2020</v>
      </c>
      <c r="O46" s="62">
        <v>2027</v>
      </c>
      <c r="P46" s="62" t="s">
        <v>91</v>
      </c>
      <c r="Q46" s="62"/>
      <c r="R46" s="62" t="s">
        <v>133</v>
      </c>
      <c r="S46" s="65" t="s">
        <v>132</v>
      </c>
    </row>
    <row r="47" spans="1:19" ht="39" customHeight="1" x14ac:dyDescent="0.25">
      <c r="A47" s="358"/>
      <c r="B47" s="355"/>
      <c r="C47" s="361"/>
      <c r="D47" s="352"/>
      <c r="E47" s="364"/>
      <c r="F47" s="352"/>
      <c r="G47" s="35" t="s">
        <v>185</v>
      </c>
      <c r="H47" s="80" t="s">
        <v>89</v>
      </c>
      <c r="I47" s="80" t="s">
        <v>90</v>
      </c>
      <c r="J47" s="142" t="s">
        <v>231</v>
      </c>
      <c r="K47" s="87"/>
      <c r="L47" s="125">
        <v>1000000</v>
      </c>
      <c r="M47" s="82">
        <f t="shared" si="1"/>
        <v>850000</v>
      </c>
      <c r="N47" s="80">
        <v>2020</v>
      </c>
      <c r="O47" s="80">
        <v>2027</v>
      </c>
      <c r="P47" s="80" t="s">
        <v>91</v>
      </c>
      <c r="Q47" s="80"/>
      <c r="R47" s="80" t="s">
        <v>133</v>
      </c>
      <c r="S47" s="86" t="s">
        <v>132</v>
      </c>
    </row>
    <row r="48" spans="1:19" ht="66.599999999999994" customHeight="1" thickBot="1" x14ac:dyDescent="0.3">
      <c r="A48" s="359"/>
      <c r="B48" s="356"/>
      <c r="C48" s="362"/>
      <c r="D48" s="353"/>
      <c r="E48" s="365"/>
      <c r="F48" s="353"/>
      <c r="G48" s="39" t="s">
        <v>140</v>
      </c>
      <c r="H48" s="88" t="s">
        <v>259</v>
      </c>
      <c r="I48" s="88" t="s">
        <v>90</v>
      </c>
      <c r="J48" s="89" t="s">
        <v>231</v>
      </c>
      <c r="K48" s="217" t="s">
        <v>322</v>
      </c>
      <c r="L48" s="146">
        <v>1500000</v>
      </c>
      <c r="M48" s="91">
        <f t="shared" si="1"/>
        <v>1275000</v>
      </c>
      <c r="N48" s="88">
        <v>2020</v>
      </c>
      <c r="O48" s="88">
        <v>2027</v>
      </c>
      <c r="P48" s="88" t="s">
        <v>91</v>
      </c>
      <c r="Q48" s="88"/>
      <c r="R48" s="88" t="s">
        <v>133</v>
      </c>
      <c r="S48" s="95" t="s">
        <v>132</v>
      </c>
    </row>
    <row r="49" spans="1:19" ht="69" customHeight="1" thickBot="1" x14ac:dyDescent="0.3">
      <c r="A49" s="147">
        <v>9</v>
      </c>
      <c r="B49" s="29" t="s">
        <v>71</v>
      </c>
      <c r="C49" s="12"/>
      <c r="D49" s="13">
        <v>70921768</v>
      </c>
      <c r="E49" s="17">
        <v>600083926</v>
      </c>
      <c r="F49" s="13">
        <v>600083926</v>
      </c>
      <c r="G49" s="148"/>
      <c r="H49" s="12"/>
      <c r="I49" s="12"/>
      <c r="J49" s="12"/>
      <c r="K49" s="149"/>
      <c r="L49" s="150"/>
      <c r="M49" s="150"/>
      <c r="N49" s="12"/>
      <c r="O49" s="12"/>
      <c r="P49" s="12"/>
      <c r="Q49" s="12"/>
      <c r="R49" s="12"/>
      <c r="S49" s="151"/>
    </row>
    <row r="50" spans="1:19" ht="122.1" customHeight="1" x14ac:dyDescent="0.25">
      <c r="A50" s="357">
        <v>10</v>
      </c>
      <c r="B50" s="354" t="s">
        <v>73</v>
      </c>
      <c r="C50" s="360"/>
      <c r="D50" s="351">
        <v>25485920</v>
      </c>
      <c r="E50" s="363">
        <v>691005371</v>
      </c>
      <c r="F50" s="351">
        <v>691005371</v>
      </c>
      <c r="G50" s="328" t="s">
        <v>162</v>
      </c>
      <c r="H50" s="329" t="s">
        <v>89</v>
      </c>
      <c r="I50" s="329" t="s">
        <v>90</v>
      </c>
      <c r="J50" s="329" t="s">
        <v>90</v>
      </c>
      <c r="K50" s="330" t="s">
        <v>163</v>
      </c>
      <c r="L50" s="331">
        <v>15000000</v>
      </c>
      <c r="M50" s="331">
        <f t="shared" si="1"/>
        <v>12750000</v>
      </c>
      <c r="N50" s="329">
        <v>2020</v>
      </c>
      <c r="O50" s="329">
        <v>2025</v>
      </c>
      <c r="P50" s="329" t="s">
        <v>91</v>
      </c>
      <c r="Q50" s="329"/>
      <c r="R50" s="329" t="s">
        <v>224</v>
      </c>
      <c r="S50" s="332" t="s">
        <v>132</v>
      </c>
    </row>
    <row r="51" spans="1:19" ht="173.25" customHeight="1" thickBot="1" x14ac:dyDescent="0.3">
      <c r="A51" s="358"/>
      <c r="B51" s="355"/>
      <c r="C51" s="361"/>
      <c r="D51" s="352"/>
      <c r="E51" s="364"/>
      <c r="F51" s="352"/>
      <c r="G51" s="320" t="s">
        <v>539</v>
      </c>
      <c r="H51" s="321" t="s">
        <v>89</v>
      </c>
      <c r="I51" s="321" t="s">
        <v>90</v>
      </c>
      <c r="J51" s="322" t="s">
        <v>90</v>
      </c>
      <c r="K51" s="323" t="s">
        <v>540</v>
      </c>
      <c r="L51" s="333">
        <v>90000000</v>
      </c>
      <c r="M51" s="334">
        <f t="shared" si="1"/>
        <v>76500000</v>
      </c>
      <c r="N51" s="321">
        <v>2021</v>
      </c>
      <c r="O51" s="321">
        <v>2027</v>
      </c>
      <c r="P51" s="321" t="s">
        <v>91</v>
      </c>
      <c r="Q51" s="321"/>
      <c r="R51" s="321"/>
      <c r="S51" s="324" t="s">
        <v>132</v>
      </c>
    </row>
    <row r="52" spans="1:19" ht="121.5" customHeight="1" thickBot="1" x14ac:dyDescent="0.3">
      <c r="A52" s="358"/>
      <c r="B52" s="355"/>
      <c r="C52" s="361"/>
      <c r="D52" s="352"/>
      <c r="E52" s="364"/>
      <c r="F52" s="352"/>
      <c r="G52" s="338" t="s">
        <v>546</v>
      </c>
      <c r="H52" s="339" t="s">
        <v>89</v>
      </c>
      <c r="I52" s="339" t="s">
        <v>90</v>
      </c>
      <c r="J52" s="340" t="s">
        <v>90</v>
      </c>
      <c r="K52" s="341" t="s">
        <v>554</v>
      </c>
      <c r="L52" s="342">
        <v>5000000</v>
      </c>
      <c r="M52" s="343">
        <f>L52*0.85</f>
        <v>4250000</v>
      </c>
      <c r="N52" s="339">
        <v>2023</v>
      </c>
      <c r="O52" s="339">
        <v>2027</v>
      </c>
      <c r="P52" s="339"/>
      <c r="Q52" s="339" t="s">
        <v>91</v>
      </c>
      <c r="R52" s="339" t="s">
        <v>242</v>
      </c>
      <c r="S52" s="344" t="s">
        <v>132</v>
      </c>
    </row>
    <row r="53" spans="1:19" ht="121.5" customHeight="1" thickBot="1" x14ac:dyDescent="0.3">
      <c r="A53" s="359"/>
      <c r="B53" s="356"/>
      <c r="C53" s="362"/>
      <c r="D53" s="353"/>
      <c r="E53" s="365"/>
      <c r="F53" s="353"/>
      <c r="G53" s="338" t="s">
        <v>547</v>
      </c>
      <c r="H53" s="339" t="s">
        <v>89</v>
      </c>
      <c r="I53" s="339" t="s">
        <v>90</v>
      </c>
      <c r="J53" s="340" t="s">
        <v>90</v>
      </c>
      <c r="K53" s="341" t="s">
        <v>555</v>
      </c>
      <c r="L53" s="342">
        <v>3000000</v>
      </c>
      <c r="M53" s="343">
        <f>L53*0.85</f>
        <v>2550000</v>
      </c>
      <c r="N53" s="339">
        <v>2023</v>
      </c>
      <c r="O53" s="339">
        <v>2027</v>
      </c>
      <c r="P53" s="339"/>
      <c r="Q53" s="339" t="s">
        <v>91</v>
      </c>
      <c r="R53" s="339" t="s">
        <v>242</v>
      </c>
      <c r="S53" s="344" t="s">
        <v>132</v>
      </c>
    </row>
    <row r="54" spans="1:19" ht="90" customHeight="1" thickBot="1" x14ac:dyDescent="0.3">
      <c r="A54" s="30">
        <v>11</v>
      </c>
      <c r="B54" s="46" t="s">
        <v>86</v>
      </c>
      <c r="C54" s="18"/>
      <c r="D54" s="19">
        <v>28740726</v>
      </c>
      <c r="E54" s="20">
        <v>181027313</v>
      </c>
      <c r="F54" s="19">
        <v>691002941</v>
      </c>
      <c r="G54" s="338" t="s">
        <v>548</v>
      </c>
      <c r="H54" s="339" t="s">
        <v>89</v>
      </c>
      <c r="I54" s="339" t="s">
        <v>90</v>
      </c>
      <c r="J54" s="340" t="s">
        <v>90</v>
      </c>
      <c r="K54" s="341" t="s">
        <v>548</v>
      </c>
      <c r="L54" s="342">
        <v>3000000</v>
      </c>
      <c r="M54" s="343">
        <f>L54*0.85</f>
        <v>2550000</v>
      </c>
      <c r="N54" s="339">
        <v>2023</v>
      </c>
      <c r="O54" s="339">
        <v>2027</v>
      </c>
      <c r="P54" s="339"/>
      <c r="Q54" s="339" t="s">
        <v>91</v>
      </c>
      <c r="R54" s="339" t="s">
        <v>242</v>
      </c>
      <c r="S54" s="344" t="s">
        <v>132</v>
      </c>
    </row>
  </sheetData>
  <mergeCells count="54">
    <mergeCell ref="F5:F10"/>
    <mergeCell ref="A11:A24"/>
    <mergeCell ref="B11:B24"/>
    <mergeCell ref="C11:C24"/>
    <mergeCell ref="D11:D24"/>
    <mergeCell ref="E11:E24"/>
    <mergeCell ref="F11:F24"/>
    <mergeCell ref="A5:A10"/>
    <mergeCell ref="B5:B10"/>
    <mergeCell ref="C5:C10"/>
    <mergeCell ref="D5:D10"/>
    <mergeCell ref="E5:E10"/>
    <mergeCell ref="B35:B45"/>
    <mergeCell ref="C35:C45"/>
    <mergeCell ref="D35:D45"/>
    <mergeCell ref="E35:E45"/>
    <mergeCell ref="B25:B29"/>
    <mergeCell ref="C25:C29"/>
    <mergeCell ref="D25:D29"/>
    <mergeCell ref="E25:E29"/>
    <mergeCell ref="F25:F29"/>
    <mergeCell ref="A25:A29"/>
    <mergeCell ref="A46:A48"/>
    <mergeCell ref="B46:B48"/>
    <mergeCell ref="C46:C48"/>
    <mergeCell ref="D46:D48"/>
    <mergeCell ref="E46:E48"/>
    <mergeCell ref="F46:F48"/>
    <mergeCell ref="F35:F45"/>
    <mergeCell ref="A31:A34"/>
    <mergeCell ref="B31:B34"/>
    <mergeCell ref="C31:C34"/>
    <mergeCell ref="D31:D34"/>
    <mergeCell ref="E31:E34"/>
    <mergeCell ref="F31:F34"/>
    <mergeCell ref="A35:A45"/>
    <mergeCell ref="N2:O2"/>
    <mergeCell ref="P2:Q2"/>
    <mergeCell ref="R2:S2"/>
    <mergeCell ref="A1:S1"/>
    <mergeCell ref="A2:A3"/>
    <mergeCell ref="B2:F2"/>
    <mergeCell ref="G2:G3"/>
    <mergeCell ref="J2:J3"/>
    <mergeCell ref="K2:K3"/>
    <mergeCell ref="L2:M2"/>
    <mergeCell ref="H2:H3"/>
    <mergeCell ref="I2:I3"/>
    <mergeCell ref="F50:F53"/>
    <mergeCell ref="B50:B53"/>
    <mergeCell ref="A50:A53"/>
    <mergeCell ref="C50:C53"/>
    <mergeCell ref="D50:D53"/>
    <mergeCell ref="E50:E53"/>
  </mergeCells>
  <pageMargins left="0.23622047244094491" right="0.23622047244094491" top="0.74803149606299213" bottom="0.74803149606299213" header="0.31496062992125984" footer="0.31496062992125984"/>
  <pageSetup paperSize="8" scale="75" fitToHeight="0" orientation="landscape" r:id="rId1"/>
  <headerFooter>
    <oddFooter>Stránka &amp;P z &amp;N</oddFooter>
  </headerFooter>
  <rowBreaks count="5" manualBreakCount="5">
    <brk id="10" max="18" man="1"/>
    <brk id="24" max="18" man="1"/>
    <brk id="34" max="18" man="1"/>
    <brk id="45" max="18" man="1"/>
    <brk id="54"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tabSelected="1" zoomScale="70" zoomScaleNormal="70" zoomScaleSheetLayoutView="71" zoomScalePageLayoutView="71" workbookViewId="0">
      <pane xSplit="6" ySplit="4" topLeftCell="G20" activePane="bottomRight" state="frozen"/>
      <selection pane="topRight" activeCell="G1" sqref="G1"/>
      <selection pane="bottomLeft" activeCell="A5" sqref="A5"/>
      <selection pane="bottomRight" activeCell="L70" sqref="L70"/>
    </sheetView>
  </sheetViews>
  <sheetFormatPr defaultColWidth="9.28515625" defaultRowHeight="15" x14ac:dyDescent="0.25"/>
  <cols>
    <col min="1" max="1" width="6.5703125" style="4" customWidth="1"/>
    <col min="2" max="2" width="12.42578125" style="4" customWidth="1"/>
    <col min="3" max="3" width="12.140625" style="4" customWidth="1"/>
    <col min="4" max="4" width="10.5703125" style="4" customWidth="1"/>
    <col min="5" max="5" width="13.140625" style="4" customWidth="1"/>
    <col min="6" max="6" width="12.140625" style="4" customWidth="1"/>
    <col min="7" max="7" width="28.140625" style="4" customWidth="1"/>
    <col min="8" max="9" width="14.28515625" style="4" customWidth="1"/>
    <col min="10" max="10" width="8.85546875" style="4" customWidth="1"/>
    <col min="11" max="11" width="36.140625" style="4" customWidth="1"/>
    <col min="12" max="12" width="16.5703125" style="4" customWidth="1"/>
    <col min="13" max="13" width="14.85546875" style="4" customWidth="1"/>
    <col min="14" max="14" width="9.28515625" style="4" customWidth="1"/>
    <col min="15" max="15" width="9.28515625" style="4"/>
    <col min="16" max="16" width="8.42578125" style="4" customWidth="1"/>
    <col min="17" max="19" width="10.42578125" style="4" customWidth="1"/>
    <col min="20" max="21" width="13.42578125" style="4" customWidth="1"/>
    <col min="22" max="23" width="14" style="4" customWidth="1"/>
    <col min="24" max="24" width="12.28515625" style="4" customWidth="1"/>
    <col min="25" max="25" width="14.7109375" style="4" customWidth="1"/>
    <col min="26" max="26" width="10.28515625" style="4" customWidth="1"/>
    <col min="27" max="16384" width="9.28515625" style="4"/>
  </cols>
  <sheetData>
    <row r="1" spans="1:26" ht="18" customHeight="1" thickBot="1" x14ac:dyDescent="0.35">
      <c r="A1" s="406" t="s">
        <v>35</v>
      </c>
      <c r="B1" s="407"/>
      <c r="C1" s="407"/>
      <c r="D1" s="407"/>
      <c r="E1" s="407"/>
      <c r="F1" s="407"/>
      <c r="G1" s="407"/>
      <c r="H1" s="407"/>
      <c r="I1" s="407"/>
      <c r="J1" s="407"/>
      <c r="K1" s="407"/>
      <c r="L1" s="407"/>
      <c r="M1" s="407"/>
      <c r="N1" s="407"/>
      <c r="O1" s="407"/>
      <c r="P1" s="407"/>
      <c r="Q1" s="407"/>
      <c r="R1" s="407"/>
      <c r="S1" s="407"/>
      <c r="T1" s="407"/>
      <c r="U1" s="407"/>
      <c r="V1" s="407"/>
      <c r="W1" s="407"/>
      <c r="X1" s="407"/>
      <c r="Y1" s="407"/>
      <c r="Z1" s="408"/>
    </row>
    <row r="2" spans="1:26" s="10" customFormat="1" ht="27" customHeight="1" thickBot="1" x14ac:dyDescent="0.3">
      <c r="A2" s="372" t="s">
        <v>12</v>
      </c>
      <c r="B2" s="472" t="s">
        <v>13</v>
      </c>
      <c r="C2" s="473"/>
      <c r="D2" s="473"/>
      <c r="E2" s="473"/>
      <c r="F2" s="474"/>
      <c r="G2" s="412" t="s">
        <v>14</v>
      </c>
      <c r="H2" s="461" t="s">
        <v>36</v>
      </c>
      <c r="I2" s="464" t="s">
        <v>54</v>
      </c>
      <c r="J2" s="372" t="s">
        <v>16</v>
      </c>
      <c r="K2" s="428" t="s">
        <v>17</v>
      </c>
      <c r="L2" s="429" t="s">
        <v>37</v>
      </c>
      <c r="M2" s="430"/>
      <c r="N2" s="447" t="s">
        <v>19</v>
      </c>
      <c r="O2" s="448"/>
      <c r="P2" s="421" t="s">
        <v>20</v>
      </c>
      <c r="Q2" s="422"/>
      <c r="R2" s="422"/>
      <c r="S2" s="422"/>
      <c r="T2" s="422"/>
      <c r="U2" s="422"/>
      <c r="V2" s="422"/>
      <c r="W2" s="423"/>
      <c r="X2" s="423"/>
      <c r="Y2" s="449" t="s">
        <v>21</v>
      </c>
      <c r="Z2" s="450"/>
    </row>
    <row r="3" spans="1:26" ht="14.85" customHeight="1" x14ac:dyDescent="0.25">
      <c r="A3" s="409"/>
      <c r="B3" s="424" t="s">
        <v>22</v>
      </c>
      <c r="C3" s="378" t="s">
        <v>23</v>
      </c>
      <c r="D3" s="378" t="s">
        <v>24</v>
      </c>
      <c r="E3" s="378" t="s">
        <v>25</v>
      </c>
      <c r="F3" s="410" t="s">
        <v>26</v>
      </c>
      <c r="G3" s="413"/>
      <c r="H3" s="462"/>
      <c r="I3" s="465"/>
      <c r="J3" s="409"/>
      <c r="K3" s="467"/>
      <c r="L3" s="455" t="s">
        <v>27</v>
      </c>
      <c r="M3" s="457" t="s">
        <v>28</v>
      </c>
      <c r="N3" s="459" t="s">
        <v>29</v>
      </c>
      <c r="O3" s="460" t="s">
        <v>30</v>
      </c>
      <c r="P3" s="426" t="s">
        <v>38</v>
      </c>
      <c r="Q3" s="427"/>
      <c r="R3" s="427"/>
      <c r="S3" s="428"/>
      <c r="T3" s="415" t="s">
        <v>39</v>
      </c>
      <c r="U3" s="417" t="s">
        <v>398</v>
      </c>
      <c r="V3" s="417" t="s">
        <v>57</v>
      </c>
      <c r="W3" s="415" t="s">
        <v>40</v>
      </c>
      <c r="X3" s="419" t="s">
        <v>56</v>
      </c>
      <c r="Y3" s="451" t="s">
        <v>33</v>
      </c>
      <c r="Z3" s="453" t="s">
        <v>34</v>
      </c>
    </row>
    <row r="4" spans="1:26" ht="63.6" customHeight="1" thickBot="1" x14ac:dyDescent="0.3">
      <c r="A4" s="373"/>
      <c r="B4" s="425"/>
      <c r="C4" s="379"/>
      <c r="D4" s="379"/>
      <c r="E4" s="379"/>
      <c r="F4" s="411"/>
      <c r="G4" s="414"/>
      <c r="H4" s="463"/>
      <c r="I4" s="466"/>
      <c r="J4" s="373"/>
      <c r="K4" s="468"/>
      <c r="L4" s="456"/>
      <c r="M4" s="458"/>
      <c r="N4" s="456"/>
      <c r="O4" s="458"/>
      <c r="P4" s="47" t="s">
        <v>52</v>
      </c>
      <c r="Q4" s="23" t="s">
        <v>399</v>
      </c>
      <c r="R4" s="23" t="s">
        <v>41</v>
      </c>
      <c r="S4" s="152" t="s">
        <v>400</v>
      </c>
      <c r="T4" s="416"/>
      <c r="U4" s="418"/>
      <c r="V4" s="418"/>
      <c r="W4" s="416"/>
      <c r="X4" s="420"/>
      <c r="Y4" s="452"/>
      <c r="Z4" s="454"/>
    </row>
    <row r="5" spans="1:26" ht="71.099999999999994" customHeight="1" x14ac:dyDescent="0.25">
      <c r="A5" s="382">
        <v>1</v>
      </c>
      <c r="B5" s="403" t="s">
        <v>82</v>
      </c>
      <c r="C5" s="385" t="s">
        <v>83</v>
      </c>
      <c r="D5" s="351">
        <v>49872184</v>
      </c>
      <c r="E5" s="363">
        <v>600083667</v>
      </c>
      <c r="F5" s="351">
        <v>600083667</v>
      </c>
      <c r="G5" s="153" t="s">
        <v>401</v>
      </c>
      <c r="H5" s="72" t="s">
        <v>89</v>
      </c>
      <c r="I5" s="72" t="s">
        <v>90</v>
      </c>
      <c r="J5" s="72" t="s">
        <v>90</v>
      </c>
      <c r="K5" s="154" t="s">
        <v>402</v>
      </c>
      <c r="L5" s="155" t="s">
        <v>403</v>
      </c>
      <c r="M5" s="156">
        <f>6000000*0.85</f>
        <v>5100000</v>
      </c>
      <c r="N5" s="77" t="s">
        <v>404</v>
      </c>
      <c r="O5" s="76" t="s">
        <v>405</v>
      </c>
      <c r="P5" s="72" t="s">
        <v>91</v>
      </c>
      <c r="Q5" s="72" t="s">
        <v>91</v>
      </c>
      <c r="R5" s="72" t="s">
        <v>91</v>
      </c>
      <c r="S5" s="72" t="s">
        <v>91</v>
      </c>
      <c r="T5" s="72"/>
      <c r="U5" s="72"/>
      <c r="V5" s="72" t="s">
        <v>91</v>
      </c>
      <c r="W5" s="72"/>
      <c r="X5" s="72"/>
      <c r="Y5" s="76" t="s">
        <v>508</v>
      </c>
      <c r="Z5" s="309" t="s">
        <v>542</v>
      </c>
    </row>
    <row r="6" spans="1:26" ht="47.45" customHeight="1" x14ac:dyDescent="0.25">
      <c r="A6" s="383"/>
      <c r="B6" s="404"/>
      <c r="C6" s="386"/>
      <c r="D6" s="352"/>
      <c r="E6" s="364"/>
      <c r="F6" s="352"/>
      <c r="G6" s="110" t="s">
        <v>93</v>
      </c>
      <c r="H6" s="102" t="s">
        <v>89</v>
      </c>
      <c r="I6" s="102" t="s">
        <v>90</v>
      </c>
      <c r="J6" s="102" t="s">
        <v>90</v>
      </c>
      <c r="K6" s="108" t="s">
        <v>94</v>
      </c>
      <c r="L6" s="83">
        <v>3000000</v>
      </c>
      <c r="M6" s="157"/>
      <c r="N6" s="84">
        <v>2020</v>
      </c>
      <c r="O6" s="84">
        <v>2024</v>
      </c>
      <c r="P6" s="102" t="s">
        <v>91</v>
      </c>
      <c r="Q6" s="102"/>
      <c r="R6" s="102"/>
      <c r="S6" s="102"/>
      <c r="T6" s="102"/>
      <c r="U6" s="102"/>
      <c r="V6" s="102"/>
      <c r="W6" s="102"/>
      <c r="X6" s="102"/>
      <c r="Y6" s="84" t="s">
        <v>237</v>
      </c>
      <c r="Z6" s="86" t="s">
        <v>132</v>
      </c>
    </row>
    <row r="7" spans="1:26" ht="64.5" customHeight="1" x14ac:dyDescent="0.25">
      <c r="A7" s="383"/>
      <c r="B7" s="404"/>
      <c r="C7" s="386"/>
      <c r="D7" s="352"/>
      <c r="E7" s="364"/>
      <c r="F7" s="352"/>
      <c r="G7" s="110" t="s">
        <v>95</v>
      </c>
      <c r="H7" s="102" t="s">
        <v>89</v>
      </c>
      <c r="I7" s="102" t="s">
        <v>90</v>
      </c>
      <c r="J7" s="102" t="s">
        <v>90</v>
      </c>
      <c r="K7" s="108" t="s">
        <v>269</v>
      </c>
      <c r="L7" s="158">
        <v>1500000</v>
      </c>
      <c r="M7" s="157"/>
      <c r="N7" s="84">
        <v>2020</v>
      </c>
      <c r="O7" s="84">
        <v>2024</v>
      </c>
      <c r="P7" s="102"/>
      <c r="Q7" s="102" t="s">
        <v>91</v>
      </c>
      <c r="R7" s="102"/>
      <c r="S7" s="102"/>
      <c r="T7" s="102"/>
      <c r="U7" s="102"/>
      <c r="V7" s="102"/>
      <c r="W7" s="102"/>
      <c r="X7" s="102"/>
      <c r="Y7" s="102" t="s">
        <v>133</v>
      </c>
      <c r="Z7" s="86" t="s">
        <v>132</v>
      </c>
    </row>
    <row r="8" spans="1:26" ht="98.45" customHeight="1" x14ac:dyDescent="0.25">
      <c r="A8" s="383"/>
      <c r="B8" s="404"/>
      <c r="C8" s="386"/>
      <c r="D8" s="352"/>
      <c r="E8" s="364"/>
      <c r="F8" s="352"/>
      <c r="G8" s="110" t="s">
        <v>96</v>
      </c>
      <c r="H8" s="102" t="s">
        <v>89</v>
      </c>
      <c r="I8" s="102" t="s">
        <v>90</v>
      </c>
      <c r="J8" s="102" t="s">
        <v>90</v>
      </c>
      <c r="K8" s="108" t="s">
        <v>97</v>
      </c>
      <c r="L8" s="159">
        <v>1500000</v>
      </c>
      <c r="M8" s="157"/>
      <c r="N8" s="102">
        <v>2020</v>
      </c>
      <c r="O8" s="102">
        <v>2024</v>
      </c>
      <c r="P8" s="102" t="s">
        <v>91</v>
      </c>
      <c r="Q8" s="102" t="s">
        <v>91</v>
      </c>
      <c r="R8" s="102" t="s">
        <v>91</v>
      </c>
      <c r="S8" s="102" t="s">
        <v>91</v>
      </c>
      <c r="T8" s="102"/>
      <c r="U8" s="102"/>
      <c r="V8" s="102"/>
      <c r="W8" s="102"/>
      <c r="X8" s="102"/>
      <c r="Y8" s="160" t="s">
        <v>270</v>
      </c>
      <c r="Z8" s="86" t="s">
        <v>132</v>
      </c>
    </row>
    <row r="9" spans="1:26" ht="105" customHeight="1" x14ac:dyDescent="0.25">
      <c r="A9" s="383"/>
      <c r="B9" s="404"/>
      <c r="C9" s="386"/>
      <c r="D9" s="352"/>
      <c r="E9" s="364"/>
      <c r="F9" s="352"/>
      <c r="G9" s="35" t="s">
        <v>327</v>
      </c>
      <c r="H9" s="80" t="s">
        <v>89</v>
      </c>
      <c r="I9" s="80" t="s">
        <v>90</v>
      </c>
      <c r="J9" s="80" t="s">
        <v>90</v>
      </c>
      <c r="K9" s="144" t="s">
        <v>98</v>
      </c>
      <c r="L9" s="158" t="s">
        <v>406</v>
      </c>
      <c r="M9" s="161">
        <f>3000000*0.85</f>
        <v>2550000</v>
      </c>
      <c r="N9" s="272" t="s">
        <v>512</v>
      </c>
      <c r="O9" s="84" t="s">
        <v>513</v>
      </c>
      <c r="P9" s="80" t="s">
        <v>91</v>
      </c>
      <c r="Q9" s="80" t="s">
        <v>91</v>
      </c>
      <c r="R9" s="80" t="s">
        <v>91</v>
      </c>
      <c r="S9" s="80" t="s">
        <v>91</v>
      </c>
      <c r="T9" s="80"/>
      <c r="U9" s="80"/>
      <c r="V9" s="80" t="s">
        <v>91</v>
      </c>
      <c r="W9" s="80"/>
      <c r="X9" s="80"/>
      <c r="Y9" s="160" t="s">
        <v>509</v>
      </c>
      <c r="Z9" s="86" t="s">
        <v>132</v>
      </c>
    </row>
    <row r="10" spans="1:26" ht="89.45" customHeight="1" x14ac:dyDescent="0.25">
      <c r="A10" s="383"/>
      <c r="B10" s="404"/>
      <c r="C10" s="386"/>
      <c r="D10" s="352"/>
      <c r="E10" s="364"/>
      <c r="F10" s="352"/>
      <c r="G10" s="35" t="s">
        <v>252</v>
      </c>
      <c r="H10" s="80" t="s">
        <v>89</v>
      </c>
      <c r="I10" s="80" t="s">
        <v>90</v>
      </c>
      <c r="J10" s="80" t="s">
        <v>90</v>
      </c>
      <c r="K10" s="144" t="s">
        <v>271</v>
      </c>
      <c r="L10" s="163" t="s">
        <v>407</v>
      </c>
      <c r="M10" s="161">
        <f>18600000*0.85</f>
        <v>15810000</v>
      </c>
      <c r="N10" s="80">
        <v>2022</v>
      </c>
      <c r="O10" s="85">
        <v>2027</v>
      </c>
      <c r="P10" s="80"/>
      <c r="Q10" s="80"/>
      <c r="R10" s="80"/>
      <c r="S10" s="80"/>
      <c r="T10" s="80"/>
      <c r="U10" s="80"/>
      <c r="V10" s="80" t="s">
        <v>91</v>
      </c>
      <c r="W10" s="80" t="s">
        <v>91</v>
      </c>
      <c r="X10" s="80"/>
      <c r="Y10" s="272" t="s">
        <v>510</v>
      </c>
      <c r="Z10" s="86" t="s">
        <v>132</v>
      </c>
    </row>
    <row r="11" spans="1:26" ht="123" customHeight="1" x14ac:dyDescent="0.25">
      <c r="A11" s="383"/>
      <c r="B11" s="404"/>
      <c r="C11" s="386"/>
      <c r="D11" s="352"/>
      <c r="E11" s="364"/>
      <c r="F11" s="352"/>
      <c r="G11" s="110" t="s">
        <v>408</v>
      </c>
      <c r="H11" s="80" t="s">
        <v>89</v>
      </c>
      <c r="I11" s="80" t="s">
        <v>90</v>
      </c>
      <c r="J11" s="80" t="s">
        <v>90</v>
      </c>
      <c r="K11" s="164" t="s">
        <v>409</v>
      </c>
      <c r="L11" s="165" t="s">
        <v>410</v>
      </c>
      <c r="M11" s="161">
        <f>12000000*0.85</f>
        <v>10200000</v>
      </c>
      <c r="N11" s="84" t="s">
        <v>411</v>
      </c>
      <c r="O11" s="85" t="s">
        <v>412</v>
      </c>
      <c r="P11" s="80"/>
      <c r="Q11" s="80"/>
      <c r="R11" s="80" t="s">
        <v>91</v>
      </c>
      <c r="S11" s="80" t="s">
        <v>91</v>
      </c>
      <c r="T11" s="80"/>
      <c r="U11" s="80"/>
      <c r="V11" s="80"/>
      <c r="W11" s="80"/>
      <c r="X11" s="80"/>
      <c r="Y11" s="272" t="s">
        <v>511</v>
      </c>
      <c r="Z11" s="310" t="s">
        <v>542</v>
      </c>
    </row>
    <row r="12" spans="1:26" ht="81" customHeight="1" x14ac:dyDescent="0.25">
      <c r="A12" s="383"/>
      <c r="B12" s="404"/>
      <c r="C12" s="386"/>
      <c r="D12" s="352"/>
      <c r="E12" s="364"/>
      <c r="F12" s="352"/>
      <c r="G12" s="35" t="s">
        <v>413</v>
      </c>
      <c r="H12" s="80" t="s">
        <v>89</v>
      </c>
      <c r="I12" s="80" t="s">
        <v>90</v>
      </c>
      <c r="J12" s="80" t="s">
        <v>90</v>
      </c>
      <c r="K12" s="144" t="s">
        <v>272</v>
      </c>
      <c r="L12" s="166" t="s">
        <v>414</v>
      </c>
      <c r="M12" s="161">
        <f>6240000*0.85</f>
        <v>5304000</v>
      </c>
      <c r="N12" s="80">
        <v>2022</v>
      </c>
      <c r="O12" s="85" t="s">
        <v>415</v>
      </c>
      <c r="P12" s="80" t="s">
        <v>91</v>
      </c>
      <c r="Q12" s="102" t="s">
        <v>91</v>
      </c>
      <c r="R12" s="80"/>
      <c r="S12" s="80" t="s">
        <v>91</v>
      </c>
      <c r="T12" s="80"/>
      <c r="U12" s="80"/>
      <c r="V12" s="80"/>
      <c r="W12" s="80"/>
      <c r="X12" s="80"/>
      <c r="Y12" s="272" t="s">
        <v>511</v>
      </c>
      <c r="Z12" s="310" t="s">
        <v>542</v>
      </c>
    </row>
    <row r="13" spans="1:26" ht="51" x14ac:dyDescent="0.25">
      <c r="A13" s="383"/>
      <c r="B13" s="404"/>
      <c r="C13" s="386"/>
      <c r="D13" s="352"/>
      <c r="E13" s="364"/>
      <c r="F13" s="352"/>
      <c r="G13" s="35" t="s">
        <v>416</v>
      </c>
      <c r="H13" s="80" t="s">
        <v>89</v>
      </c>
      <c r="I13" s="80" t="s">
        <v>90</v>
      </c>
      <c r="J13" s="80" t="s">
        <v>90</v>
      </c>
      <c r="K13" s="144" t="s">
        <v>273</v>
      </c>
      <c r="L13" s="166" t="s">
        <v>417</v>
      </c>
      <c r="M13" s="161">
        <f>7200000*0.85</f>
        <v>6120000</v>
      </c>
      <c r="N13" s="80">
        <v>2022</v>
      </c>
      <c r="O13" s="85" t="s">
        <v>415</v>
      </c>
      <c r="P13" s="80"/>
      <c r="Q13" s="80" t="s">
        <v>91</v>
      </c>
      <c r="R13" s="80"/>
      <c r="S13" s="80" t="s">
        <v>91</v>
      </c>
      <c r="T13" s="80"/>
      <c r="U13" s="80"/>
      <c r="V13" s="80"/>
      <c r="W13" s="80"/>
      <c r="X13" s="80"/>
      <c r="Y13" s="272" t="s">
        <v>511</v>
      </c>
      <c r="Z13" s="310" t="s">
        <v>542</v>
      </c>
    </row>
    <row r="14" spans="1:26" ht="81" customHeight="1" x14ac:dyDescent="0.25">
      <c r="A14" s="383"/>
      <c r="B14" s="404"/>
      <c r="C14" s="386"/>
      <c r="D14" s="352"/>
      <c r="E14" s="364"/>
      <c r="F14" s="352"/>
      <c r="G14" s="35" t="s">
        <v>328</v>
      </c>
      <c r="H14" s="80" t="s">
        <v>89</v>
      </c>
      <c r="I14" s="80" t="s">
        <v>90</v>
      </c>
      <c r="J14" s="80" t="s">
        <v>90</v>
      </c>
      <c r="K14" s="167"/>
      <c r="L14" s="168" t="s">
        <v>418</v>
      </c>
      <c r="M14" s="161">
        <f>6240000*0.85</f>
        <v>5304000</v>
      </c>
      <c r="N14" s="80">
        <v>2022</v>
      </c>
      <c r="O14" s="85" t="s">
        <v>415</v>
      </c>
      <c r="P14" s="80" t="s">
        <v>91</v>
      </c>
      <c r="Q14" s="80"/>
      <c r="R14" s="80"/>
      <c r="S14" s="80" t="s">
        <v>91</v>
      </c>
      <c r="T14" s="80"/>
      <c r="U14" s="80"/>
      <c r="V14" s="80"/>
      <c r="W14" s="80"/>
      <c r="X14" s="80"/>
      <c r="Y14" s="272" t="s">
        <v>511</v>
      </c>
      <c r="Z14" s="310" t="s">
        <v>542</v>
      </c>
    </row>
    <row r="15" spans="1:26" ht="104.1" customHeight="1" thickBot="1" x14ac:dyDescent="0.3">
      <c r="A15" s="384"/>
      <c r="B15" s="405"/>
      <c r="C15" s="387"/>
      <c r="D15" s="353"/>
      <c r="E15" s="365"/>
      <c r="F15" s="353"/>
      <c r="G15" s="39" t="s">
        <v>99</v>
      </c>
      <c r="H15" s="88" t="s">
        <v>89</v>
      </c>
      <c r="I15" s="88" t="s">
        <v>90</v>
      </c>
      <c r="J15" s="88" t="s">
        <v>90</v>
      </c>
      <c r="K15" s="169"/>
      <c r="L15" s="170" t="s">
        <v>419</v>
      </c>
      <c r="M15" s="171">
        <f>9600000*0.85</f>
        <v>8160000</v>
      </c>
      <c r="N15" s="88">
        <v>2022</v>
      </c>
      <c r="O15" s="94" t="s">
        <v>415</v>
      </c>
      <c r="P15" s="88" t="s">
        <v>91</v>
      </c>
      <c r="Q15" s="88" t="s">
        <v>91</v>
      </c>
      <c r="R15" s="88" t="s">
        <v>91</v>
      </c>
      <c r="S15" s="88" t="s">
        <v>91</v>
      </c>
      <c r="T15" s="88"/>
      <c r="U15" s="88"/>
      <c r="V15" s="88"/>
      <c r="W15" s="348"/>
      <c r="X15" s="348" t="s">
        <v>91</v>
      </c>
      <c r="Y15" s="312" t="s">
        <v>511</v>
      </c>
      <c r="Z15" s="195" t="s">
        <v>132</v>
      </c>
    </row>
    <row r="16" spans="1:26" ht="84" customHeight="1" x14ac:dyDescent="0.25">
      <c r="A16" s="382">
        <v>2</v>
      </c>
      <c r="B16" s="354" t="s">
        <v>58</v>
      </c>
      <c r="C16" s="385" t="s">
        <v>83</v>
      </c>
      <c r="D16" s="351">
        <v>47326409</v>
      </c>
      <c r="E16" s="363">
        <v>600083781</v>
      </c>
      <c r="F16" s="351">
        <v>600083781</v>
      </c>
      <c r="G16" s="34" t="s">
        <v>329</v>
      </c>
      <c r="H16" s="62" t="s">
        <v>89</v>
      </c>
      <c r="I16" s="62" t="s">
        <v>90</v>
      </c>
      <c r="J16" s="62" t="s">
        <v>90</v>
      </c>
      <c r="K16" s="172" t="s">
        <v>330</v>
      </c>
      <c r="L16" s="173" t="s">
        <v>420</v>
      </c>
      <c r="M16" s="174">
        <f>6600000*0.85</f>
        <v>5610000</v>
      </c>
      <c r="N16" s="175" t="s">
        <v>421</v>
      </c>
      <c r="O16" s="175" t="s">
        <v>422</v>
      </c>
      <c r="P16" s="62" t="s">
        <v>91</v>
      </c>
      <c r="Q16" s="62"/>
      <c r="R16" s="62"/>
      <c r="S16" s="62" t="s">
        <v>91</v>
      </c>
      <c r="T16" s="62"/>
      <c r="U16" s="62"/>
      <c r="V16" s="175" t="s">
        <v>340</v>
      </c>
      <c r="W16" s="62"/>
      <c r="X16" s="62"/>
      <c r="Y16" s="274" t="s">
        <v>514</v>
      </c>
      <c r="Z16" s="311" t="s">
        <v>542</v>
      </c>
    </row>
    <row r="17" spans="1:26" ht="57.95" customHeight="1" x14ac:dyDescent="0.25">
      <c r="A17" s="383"/>
      <c r="B17" s="355"/>
      <c r="C17" s="386"/>
      <c r="D17" s="352"/>
      <c r="E17" s="364"/>
      <c r="F17" s="352"/>
      <c r="G17" s="35" t="s">
        <v>100</v>
      </c>
      <c r="H17" s="80" t="s">
        <v>89</v>
      </c>
      <c r="I17" s="80" t="s">
        <v>90</v>
      </c>
      <c r="J17" s="80" t="s">
        <v>90</v>
      </c>
      <c r="K17" s="162" t="s">
        <v>101</v>
      </c>
      <c r="L17" s="166" t="s">
        <v>423</v>
      </c>
      <c r="M17" s="161">
        <f>6000000*0.85</f>
        <v>5100000</v>
      </c>
      <c r="N17" s="84" t="s">
        <v>421</v>
      </c>
      <c r="O17" s="84" t="s">
        <v>422</v>
      </c>
      <c r="P17" s="80"/>
      <c r="Q17" s="80"/>
      <c r="R17" s="80" t="s">
        <v>91</v>
      </c>
      <c r="S17" s="80" t="s">
        <v>91</v>
      </c>
      <c r="T17" s="80"/>
      <c r="U17" s="80"/>
      <c r="V17" s="84" t="s">
        <v>340</v>
      </c>
      <c r="W17" s="80"/>
      <c r="X17" s="80"/>
      <c r="Y17" s="272" t="s">
        <v>514</v>
      </c>
      <c r="Z17" s="310" t="s">
        <v>542</v>
      </c>
    </row>
    <row r="18" spans="1:26" ht="47.1" customHeight="1" x14ac:dyDescent="0.25">
      <c r="A18" s="383"/>
      <c r="B18" s="355"/>
      <c r="C18" s="386"/>
      <c r="D18" s="352"/>
      <c r="E18" s="364"/>
      <c r="F18" s="352"/>
      <c r="G18" s="35" t="s">
        <v>102</v>
      </c>
      <c r="H18" s="80" t="s">
        <v>89</v>
      </c>
      <c r="I18" s="80" t="s">
        <v>90</v>
      </c>
      <c r="J18" s="80" t="s">
        <v>90</v>
      </c>
      <c r="K18" s="144" t="s">
        <v>103</v>
      </c>
      <c r="L18" s="176" t="s">
        <v>424</v>
      </c>
      <c r="M18" s="161">
        <f>1440000*0.85</f>
        <v>1224000</v>
      </c>
      <c r="N18" s="84" t="s">
        <v>421</v>
      </c>
      <c r="O18" s="84" t="s">
        <v>422</v>
      </c>
      <c r="P18" s="80"/>
      <c r="Q18" s="80"/>
      <c r="R18" s="80"/>
      <c r="S18" s="80"/>
      <c r="T18" s="80"/>
      <c r="U18" s="80"/>
      <c r="V18" s="84" t="s">
        <v>425</v>
      </c>
      <c r="W18" s="80"/>
      <c r="X18" s="80"/>
      <c r="Y18" s="272" t="s">
        <v>514</v>
      </c>
      <c r="Z18" s="86" t="s">
        <v>132</v>
      </c>
    </row>
    <row r="19" spans="1:26" ht="84" customHeight="1" x14ac:dyDescent="0.25">
      <c r="A19" s="383"/>
      <c r="B19" s="355"/>
      <c r="C19" s="386"/>
      <c r="D19" s="352"/>
      <c r="E19" s="364"/>
      <c r="F19" s="352"/>
      <c r="G19" s="35" t="s">
        <v>104</v>
      </c>
      <c r="H19" s="80" t="s">
        <v>89</v>
      </c>
      <c r="I19" s="80" t="s">
        <v>90</v>
      </c>
      <c r="J19" s="80" t="s">
        <v>90</v>
      </c>
      <c r="K19" s="32" t="s">
        <v>426</v>
      </c>
      <c r="L19" s="166" t="s">
        <v>427</v>
      </c>
      <c r="M19" s="161">
        <f>3600000*0.85</f>
        <v>3060000</v>
      </c>
      <c r="N19" s="84" t="s">
        <v>421</v>
      </c>
      <c r="O19" s="84" t="s">
        <v>422</v>
      </c>
      <c r="P19" s="80"/>
      <c r="Q19" s="80"/>
      <c r="R19" s="80" t="s">
        <v>91</v>
      </c>
      <c r="S19" s="80"/>
      <c r="T19" s="80"/>
      <c r="U19" s="80"/>
      <c r="V19" s="84" t="s">
        <v>340</v>
      </c>
      <c r="W19" s="80"/>
      <c r="X19" s="80"/>
      <c r="Y19" s="272" t="s">
        <v>514</v>
      </c>
      <c r="Z19" s="86" t="s">
        <v>132</v>
      </c>
    </row>
    <row r="20" spans="1:26" ht="56.45" customHeight="1" x14ac:dyDescent="0.25">
      <c r="A20" s="383"/>
      <c r="B20" s="355"/>
      <c r="C20" s="386"/>
      <c r="D20" s="352"/>
      <c r="E20" s="364"/>
      <c r="F20" s="352"/>
      <c r="G20" s="35" t="s">
        <v>105</v>
      </c>
      <c r="H20" s="80" t="s">
        <v>89</v>
      </c>
      <c r="I20" s="80" t="s">
        <v>90</v>
      </c>
      <c r="J20" s="80" t="s">
        <v>90</v>
      </c>
      <c r="K20" s="32" t="s">
        <v>106</v>
      </c>
      <c r="L20" s="177" t="s">
        <v>428</v>
      </c>
      <c r="M20" s="161">
        <f>8400000*0.85</f>
        <v>7140000</v>
      </c>
      <c r="N20" s="84" t="s">
        <v>421</v>
      </c>
      <c r="O20" s="84" t="s">
        <v>422</v>
      </c>
      <c r="P20" s="80"/>
      <c r="Q20" s="80"/>
      <c r="R20" s="80"/>
      <c r="S20" s="102" t="s">
        <v>91</v>
      </c>
      <c r="T20" s="80"/>
      <c r="U20" s="80"/>
      <c r="V20" s="84" t="s">
        <v>340</v>
      </c>
      <c r="W20" s="80"/>
      <c r="X20" s="80" t="s">
        <v>91</v>
      </c>
      <c r="Y20" s="272" t="s">
        <v>514</v>
      </c>
      <c r="Z20" s="86" t="s">
        <v>132</v>
      </c>
    </row>
    <row r="21" spans="1:26" ht="93.6" customHeight="1" x14ac:dyDescent="0.25">
      <c r="A21" s="383"/>
      <c r="B21" s="355"/>
      <c r="C21" s="386"/>
      <c r="D21" s="352"/>
      <c r="E21" s="364"/>
      <c r="F21" s="352"/>
      <c r="G21" s="110" t="s">
        <v>429</v>
      </c>
      <c r="H21" s="80" t="s">
        <v>89</v>
      </c>
      <c r="I21" s="80" t="s">
        <v>90</v>
      </c>
      <c r="J21" s="80" t="s">
        <v>90</v>
      </c>
      <c r="K21" s="87" t="s">
        <v>331</v>
      </c>
      <c r="L21" s="166" t="s">
        <v>430</v>
      </c>
      <c r="M21" s="161">
        <f>6000000*0.85</f>
        <v>5100000</v>
      </c>
      <c r="N21" s="84" t="s">
        <v>421</v>
      </c>
      <c r="O21" s="84" t="s">
        <v>422</v>
      </c>
      <c r="P21" s="80"/>
      <c r="Q21" s="80"/>
      <c r="R21" s="80"/>
      <c r="S21" s="80" t="s">
        <v>91</v>
      </c>
      <c r="T21" s="80"/>
      <c r="U21" s="80"/>
      <c r="V21" s="84" t="s">
        <v>340</v>
      </c>
      <c r="W21" s="80"/>
      <c r="X21" s="80"/>
      <c r="Y21" s="272" t="s">
        <v>514</v>
      </c>
      <c r="Z21" s="310" t="s">
        <v>542</v>
      </c>
    </row>
    <row r="22" spans="1:26" ht="96" customHeight="1" x14ac:dyDescent="0.25">
      <c r="A22" s="383"/>
      <c r="B22" s="355"/>
      <c r="C22" s="386"/>
      <c r="D22" s="352"/>
      <c r="E22" s="364"/>
      <c r="F22" s="352"/>
      <c r="G22" s="35" t="s">
        <v>431</v>
      </c>
      <c r="H22" s="80" t="s">
        <v>89</v>
      </c>
      <c r="I22" s="80" t="s">
        <v>90</v>
      </c>
      <c r="J22" s="80" t="s">
        <v>90</v>
      </c>
      <c r="K22" s="87" t="s">
        <v>432</v>
      </c>
      <c r="L22" s="166" t="s">
        <v>433</v>
      </c>
      <c r="M22" s="161">
        <f>6000000*0.85</f>
        <v>5100000</v>
      </c>
      <c r="N22" s="84" t="s">
        <v>421</v>
      </c>
      <c r="O22" s="84" t="s">
        <v>422</v>
      </c>
      <c r="P22" s="80"/>
      <c r="Q22" s="80" t="s">
        <v>91</v>
      </c>
      <c r="R22" s="80" t="s">
        <v>91</v>
      </c>
      <c r="S22" s="80"/>
      <c r="T22" s="80"/>
      <c r="U22" s="80"/>
      <c r="V22" s="84" t="s">
        <v>434</v>
      </c>
      <c r="W22" s="80"/>
      <c r="X22" s="80"/>
      <c r="Y22" s="84" t="s">
        <v>515</v>
      </c>
      <c r="Z22" s="86" t="s">
        <v>132</v>
      </c>
    </row>
    <row r="23" spans="1:26" ht="61.5" customHeight="1" x14ac:dyDescent="0.25">
      <c r="A23" s="383"/>
      <c r="B23" s="355"/>
      <c r="C23" s="386"/>
      <c r="D23" s="352"/>
      <c r="E23" s="364"/>
      <c r="F23" s="352"/>
      <c r="G23" s="178" t="s">
        <v>253</v>
      </c>
      <c r="H23" s="80" t="s">
        <v>89</v>
      </c>
      <c r="I23" s="80" t="s">
        <v>90</v>
      </c>
      <c r="J23" s="80" t="s">
        <v>90</v>
      </c>
      <c r="K23" s="179" t="s">
        <v>298</v>
      </c>
      <c r="L23" s="163" t="s">
        <v>435</v>
      </c>
      <c r="M23" s="161">
        <f>16200000*0.85</f>
        <v>13770000</v>
      </c>
      <c r="N23" s="80">
        <v>2021</v>
      </c>
      <c r="O23" s="80">
        <v>2027</v>
      </c>
      <c r="P23" s="80"/>
      <c r="Q23" s="80"/>
      <c r="R23" s="80"/>
      <c r="S23" s="80"/>
      <c r="T23" s="80"/>
      <c r="U23" s="80"/>
      <c r="V23" s="80" t="s">
        <v>91</v>
      </c>
      <c r="W23" s="80" t="s">
        <v>91</v>
      </c>
      <c r="X23" s="80"/>
      <c r="Y23" s="272" t="s">
        <v>510</v>
      </c>
      <c r="Z23" s="86" t="s">
        <v>132</v>
      </c>
    </row>
    <row r="24" spans="1:26" ht="73.5" customHeight="1" x14ac:dyDescent="0.25">
      <c r="A24" s="383"/>
      <c r="B24" s="355"/>
      <c r="C24" s="386"/>
      <c r="D24" s="352"/>
      <c r="E24" s="364"/>
      <c r="F24" s="352"/>
      <c r="G24" s="178" t="s">
        <v>299</v>
      </c>
      <c r="H24" s="80" t="s">
        <v>89</v>
      </c>
      <c r="I24" s="80" t="s">
        <v>90</v>
      </c>
      <c r="J24" s="80" t="s">
        <v>90</v>
      </c>
      <c r="K24" s="87" t="s">
        <v>300</v>
      </c>
      <c r="L24" s="180" t="s">
        <v>436</v>
      </c>
      <c r="M24" s="161">
        <f>7800000*0.85</f>
        <v>6630000</v>
      </c>
      <c r="N24" s="80">
        <v>2021</v>
      </c>
      <c r="O24" s="80">
        <v>2027</v>
      </c>
      <c r="P24" s="80"/>
      <c r="Q24" s="80" t="s">
        <v>91</v>
      </c>
      <c r="R24" s="80"/>
      <c r="S24" s="80"/>
      <c r="T24" s="80"/>
      <c r="U24" s="80"/>
      <c r="V24" s="80"/>
      <c r="W24" s="80"/>
      <c r="X24" s="80"/>
      <c r="Y24" s="272" t="s">
        <v>516</v>
      </c>
      <c r="Z24" s="310" t="s">
        <v>542</v>
      </c>
    </row>
    <row r="25" spans="1:26" ht="44.1" customHeight="1" x14ac:dyDescent="0.25">
      <c r="A25" s="383"/>
      <c r="B25" s="355"/>
      <c r="C25" s="386"/>
      <c r="D25" s="352"/>
      <c r="E25" s="364"/>
      <c r="F25" s="352"/>
      <c r="G25" s="178" t="s">
        <v>301</v>
      </c>
      <c r="H25" s="80" t="s">
        <v>89</v>
      </c>
      <c r="I25" s="80" t="s">
        <v>90</v>
      </c>
      <c r="J25" s="80" t="s">
        <v>90</v>
      </c>
      <c r="K25" s="179" t="s">
        <v>302</v>
      </c>
      <c r="L25" s="83" t="s">
        <v>437</v>
      </c>
      <c r="M25" s="161">
        <f>3600000*0.85</f>
        <v>3060000</v>
      </c>
      <c r="N25" s="80">
        <v>2021</v>
      </c>
      <c r="O25" s="80">
        <v>2027</v>
      </c>
      <c r="P25" s="80" t="s">
        <v>91</v>
      </c>
      <c r="Q25" s="80" t="s">
        <v>91</v>
      </c>
      <c r="R25" s="80" t="s">
        <v>91</v>
      </c>
      <c r="S25" s="80" t="s">
        <v>91</v>
      </c>
      <c r="T25" s="80"/>
      <c r="U25" s="80"/>
      <c r="V25" s="80" t="s">
        <v>91</v>
      </c>
      <c r="W25" s="80"/>
      <c r="X25" s="80"/>
      <c r="Y25" s="272" t="s">
        <v>517</v>
      </c>
      <c r="Z25" s="310" t="s">
        <v>542</v>
      </c>
    </row>
    <row r="26" spans="1:26" ht="69" customHeight="1" thickBot="1" x14ac:dyDescent="0.3">
      <c r="A26" s="384"/>
      <c r="B26" s="356"/>
      <c r="C26" s="387"/>
      <c r="D26" s="353"/>
      <c r="E26" s="365"/>
      <c r="F26" s="353"/>
      <c r="G26" s="39" t="s">
        <v>326</v>
      </c>
      <c r="H26" s="88" t="s">
        <v>259</v>
      </c>
      <c r="I26" s="88" t="s">
        <v>90</v>
      </c>
      <c r="J26" s="88" t="s">
        <v>90</v>
      </c>
      <c r="K26" s="37" t="s">
        <v>363</v>
      </c>
      <c r="L26" s="92" t="s">
        <v>438</v>
      </c>
      <c r="M26" s="171">
        <f>6240000*0.85</f>
        <v>5304000</v>
      </c>
      <c r="N26" s="88">
        <v>2022</v>
      </c>
      <c r="O26" s="88">
        <v>2027</v>
      </c>
      <c r="P26" s="88" t="s">
        <v>91</v>
      </c>
      <c r="Q26" s="88"/>
      <c r="R26" s="88"/>
      <c r="S26" s="88" t="s">
        <v>91</v>
      </c>
      <c r="T26" s="88"/>
      <c r="U26" s="88"/>
      <c r="V26" s="181" t="s">
        <v>91</v>
      </c>
      <c r="W26" s="88"/>
      <c r="X26" s="88"/>
      <c r="Y26" s="273" t="s">
        <v>511</v>
      </c>
      <c r="Z26" s="313" t="s">
        <v>542</v>
      </c>
    </row>
    <row r="27" spans="1:26" ht="308.10000000000002" customHeight="1" x14ac:dyDescent="0.25">
      <c r="A27" s="382">
        <v>3</v>
      </c>
      <c r="B27" s="403" t="s">
        <v>59</v>
      </c>
      <c r="C27" s="385" t="s">
        <v>83</v>
      </c>
      <c r="D27" s="351">
        <v>47325615</v>
      </c>
      <c r="E27" s="363">
        <v>600083811</v>
      </c>
      <c r="F27" s="351" t="s">
        <v>60</v>
      </c>
      <c r="G27" s="182" t="s">
        <v>308</v>
      </c>
      <c r="H27" s="62" t="s">
        <v>89</v>
      </c>
      <c r="I27" s="62" t="s">
        <v>90</v>
      </c>
      <c r="J27" s="62" t="s">
        <v>90</v>
      </c>
      <c r="K27" s="183" t="s">
        <v>309</v>
      </c>
      <c r="L27" s="184" t="s">
        <v>439</v>
      </c>
      <c r="M27" s="174">
        <f>20400000*0.85</f>
        <v>17340000</v>
      </c>
      <c r="N27" s="62">
        <v>2021</v>
      </c>
      <c r="O27" s="62">
        <v>2027</v>
      </c>
      <c r="P27" s="62"/>
      <c r="Q27" s="62" t="s">
        <v>91</v>
      </c>
      <c r="R27" s="62" t="s">
        <v>91</v>
      </c>
      <c r="S27" s="62" t="s">
        <v>91</v>
      </c>
      <c r="T27" s="62"/>
      <c r="U27" s="62"/>
      <c r="V27" s="175" t="s">
        <v>350</v>
      </c>
      <c r="W27" s="212"/>
      <c r="X27" s="212"/>
      <c r="Y27" s="77" t="s">
        <v>243</v>
      </c>
      <c r="Z27" s="78" t="s">
        <v>132</v>
      </c>
    </row>
    <row r="28" spans="1:26" ht="71.099999999999994" customHeight="1" x14ac:dyDescent="0.25">
      <c r="A28" s="383"/>
      <c r="B28" s="404"/>
      <c r="C28" s="386"/>
      <c r="D28" s="352"/>
      <c r="E28" s="364"/>
      <c r="F28" s="352"/>
      <c r="G28" s="178" t="s">
        <v>303</v>
      </c>
      <c r="H28" s="80" t="s">
        <v>89</v>
      </c>
      <c r="I28" s="80" t="s">
        <v>90</v>
      </c>
      <c r="J28" s="80" t="s">
        <v>90</v>
      </c>
      <c r="K28" s="303" t="s">
        <v>304</v>
      </c>
      <c r="L28" s="186" t="s">
        <v>440</v>
      </c>
      <c r="M28" s="161">
        <f>8400000*0.85</f>
        <v>7140000</v>
      </c>
      <c r="N28" s="80">
        <v>2021</v>
      </c>
      <c r="O28" s="80">
        <v>2027</v>
      </c>
      <c r="P28" s="80"/>
      <c r="Q28" s="80" t="s">
        <v>91</v>
      </c>
      <c r="R28" s="80"/>
      <c r="S28" s="80" t="s">
        <v>91</v>
      </c>
      <c r="T28" s="80"/>
      <c r="U28" s="80"/>
      <c r="V28" s="187" t="s">
        <v>350</v>
      </c>
      <c r="W28" s="80"/>
      <c r="X28" s="80"/>
      <c r="Y28" s="272" t="s">
        <v>518</v>
      </c>
      <c r="Z28" s="310" t="s">
        <v>542</v>
      </c>
    </row>
    <row r="29" spans="1:26" ht="191.45" customHeight="1" x14ac:dyDescent="0.25">
      <c r="A29" s="383"/>
      <c r="B29" s="404"/>
      <c r="C29" s="386"/>
      <c r="D29" s="352"/>
      <c r="E29" s="364"/>
      <c r="F29" s="352"/>
      <c r="G29" s="178" t="s">
        <v>305</v>
      </c>
      <c r="H29" s="80" t="s">
        <v>89</v>
      </c>
      <c r="I29" s="80" t="s">
        <v>90</v>
      </c>
      <c r="J29" s="80" t="s">
        <v>90</v>
      </c>
      <c r="K29" s="188" t="s">
        <v>306</v>
      </c>
      <c r="L29" s="163" t="s">
        <v>440</v>
      </c>
      <c r="M29" s="161">
        <f>8400000*0.85</f>
        <v>7140000</v>
      </c>
      <c r="N29" s="80">
        <v>2021</v>
      </c>
      <c r="O29" s="80">
        <v>2027</v>
      </c>
      <c r="P29" s="80"/>
      <c r="Q29" s="80" t="s">
        <v>91</v>
      </c>
      <c r="R29" s="80"/>
      <c r="S29" s="80" t="s">
        <v>91</v>
      </c>
      <c r="T29" s="80"/>
      <c r="U29" s="80"/>
      <c r="V29" s="102" t="s">
        <v>91</v>
      </c>
      <c r="W29" s="80"/>
      <c r="X29" s="80"/>
      <c r="Y29" s="272" t="s">
        <v>518</v>
      </c>
      <c r="Z29" s="310" t="s">
        <v>542</v>
      </c>
    </row>
    <row r="30" spans="1:26" ht="69.95" customHeight="1" x14ac:dyDescent="0.25">
      <c r="A30" s="383"/>
      <c r="B30" s="404"/>
      <c r="C30" s="386"/>
      <c r="D30" s="352"/>
      <c r="E30" s="364"/>
      <c r="F30" s="352"/>
      <c r="G30" s="178" t="s">
        <v>254</v>
      </c>
      <c r="H30" s="80" t="s">
        <v>89</v>
      </c>
      <c r="I30" s="80" t="s">
        <v>90</v>
      </c>
      <c r="J30" s="80" t="s">
        <v>90</v>
      </c>
      <c r="K30" s="189" t="s">
        <v>441</v>
      </c>
      <c r="L30" s="190" t="s">
        <v>442</v>
      </c>
      <c r="M30" s="161">
        <f>13200000*0.85</f>
        <v>11220000</v>
      </c>
      <c r="N30" s="80">
        <v>2021</v>
      </c>
      <c r="O30" s="80">
        <v>2027</v>
      </c>
      <c r="P30" s="80"/>
      <c r="Q30" s="80"/>
      <c r="R30" s="80"/>
      <c r="S30" s="80"/>
      <c r="T30" s="80"/>
      <c r="U30" s="80"/>
      <c r="V30" s="80" t="s">
        <v>91</v>
      </c>
      <c r="W30" s="80" t="s">
        <v>91</v>
      </c>
      <c r="X30" s="80"/>
      <c r="Y30" s="272" t="s">
        <v>518</v>
      </c>
      <c r="Z30" s="86" t="s">
        <v>132</v>
      </c>
    </row>
    <row r="31" spans="1:26" ht="74.099999999999994" customHeight="1" x14ac:dyDescent="0.25">
      <c r="A31" s="383"/>
      <c r="B31" s="404"/>
      <c r="C31" s="386"/>
      <c r="D31" s="352"/>
      <c r="E31" s="364"/>
      <c r="F31" s="352"/>
      <c r="G31" s="178" t="s">
        <v>234</v>
      </c>
      <c r="H31" s="191" t="s">
        <v>89</v>
      </c>
      <c r="I31" s="191" t="s">
        <v>90</v>
      </c>
      <c r="J31" s="191" t="s">
        <v>90</v>
      </c>
      <c r="K31" s="185" t="s">
        <v>106</v>
      </c>
      <c r="L31" s="192">
        <v>2400000</v>
      </c>
      <c r="M31" s="193">
        <f>2400000*0.85</f>
        <v>2040000</v>
      </c>
      <c r="N31" s="191">
        <v>2022</v>
      </c>
      <c r="O31" s="191">
        <v>2027</v>
      </c>
      <c r="P31" s="191"/>
      <c r="Q31" s="191"/>
      <c r="R31" s="191"/>
      <c r="S31" s="191"/>
      <c r="T31" s="191"/>
      <c r="U31" s="191"/>
      <c r="V31" s="191"/>
      <c r="W31" s="191"/>
      <c r="X31" s="191" t="s">
        <v>91</v>
      </c>
      <c r="Y31" s="272" t="s">
        <v>518</v>
      </c>
      <c r="Z31" s="195" t="s">
        <v>132</v>
      </c>
    </row>
    <row r="32" spans="1:26" ht="122.1" customHeight="1" thickBot="1" x14ac:dyDescent="0.3">
      <c r="A32" s="384"/>
      <c r="B32" s="405"/>
      <c r="C32" s="387"/>
      <c r="D32" s="353"/>
      <c r="E32" s="365"/>
      <c r="F32" s="353"/>
      <c r="G32" s="23" t="s">
        <v>277</v>
      </c>
      <c r="H32" s="88" t="s">
        <v>89</v>
      </c>
      <c r="I32" s="88" t="s">
        <v>90</v>
      </c>
      <c r="J32" s="88" t="s">
        <v>90</v>
      </c>
      <c r="K32" s="196" t="s">
        <v>307</v>
      </c>
      <c r="L32" s="92" t="s">
        <v>443</v>
      </c>
      <c r="M32" s="171">
        <f>2400000*0.85</f>
        <v>2040000</v>
      </c>
      <c r="N32" s="88">
        <v>2021</v>
      </c>
      <c r="O32" s="88">
        <v>2027</v>
      </c>
      <c r="P32" s="88"/>
      <c r="Q32" s="88"/>
      <c r="R32" s="88"/>
      <c r="S32" s="88"/>
      <c r="T32" s="88"/>
      <c r="U32" s="88" t="s">
        <v>91</v>
      </c>
      <c r="V32" s="88" t="s">
        <v>91</v>
      </c>
      <c r="W32" s="88" t="s">
        <v>91</v>
      </c>
      <c r="X32" s="88"/>
      <c r="Y32" s="272" t="s">
        <v>518</v>
      </c>
      <c r="Z32" s="95" t="s">
        <v>132</v>
      </c>
    </row>
    <row r="33" spans="1:26" ht="149.1" customHeight="1" x14ac:dyDescent="0.25">
      <c r="A33" s="382">
        <v>4</v>
      </c>
      <c r="B33" s="403" t="s">
        <v>61</v>
      </c>
      <c r="C33" s="385" t="s">
        <v>83</v>
      </c>
      <c r="D33" s="351">
        <v>49872265</v>
      </c>
      <c r="E33" s="363">
        <v>600083888</v>
      </c>
      <c r="F33" s="351">
        <v>600083888</v>
      </c>
      <c r="G33" s="34" t="s">
        <v>107</v>
      </c>
      <c r="H33" s="197" t="s">
        <v>89</v>
      </c>
      <c r="I33" s="62" t="s">
        <v>90</v>
      </c>
      <c r="J33" s="62" t="s">
        <v>90</v>
      </c>
      <c r="K33" s="198" t="s">
        <v>108</v>
      </c>
      <c r="L33" s="184">
        <v>2500000</v>
      </c>
      <c r="M33" s="174">
        <f t="shared" ref="M33:M38" si="0">L33*0.85</f>
        <v>2125000</v>
      </c>
      <c r="N33" s="62">
        <v>2021</v>
      </c>
      <c r="O33" s="62">
        <v>2025</v>
      </c>
      <c r="P33" s="62"/>
      <c r="Q33" s="62" t="s">
        <v>109</v>
      </c>
      <c r="R33" s="62"/>
      <c r="S33" s="62" t="s">
        <v>109</v>
      </c>
      <c r="T33" s="62"/>
      <c r="U33" s="62"/>
      <c r="V33" s="62"/>
      <c r="W33" s="62"/>
      <c r="X33" s="62"/>
      <c r="Y33" s="62" t="s">
        <v>133</v>
      </c>
      <c r="Z33" s="65" t="s">
        <v>132</v>
      </c>
    </row>
    <row r="34" spans="1:26" ht="105.95" customHeight="1" x14ac:dyDescent="0.25">
      <c r="A34" s="383"/>
      <c r="B34" s="404"/>
      <c r="C34" s="386"/>
      <c r="D34" s="352"/>
      <c r="E34" s="364"/>
      <c r="F34" s="352"/>
      <c r="G34" s="41" t="s">
        <v>110</v>
      </c>
      <c r="H34" s="80" t="s">
        <v>89</v>
      </c>
      <c r="I34" s="80" t="s">
        <v>90</v>
      </c>
      <c r="J34" s="80" t="s">
        <v>90</v>
      </c>
      <c r="K34" s="32" t="s">
        <v>111</v>
      </c>
      <c r="L34" s="180">
        <v>900000</v>
      </c>
      <c r="M34" s="161">
        <f t="shared" si="0"/>
        <v>765000</v>
      </c>
      <c r="N34" s="80">
        <v>2021</v>
      </c>
      <c r="O34" s="80">
        <v>2025</v>
      </c>
      <c r="P34" s="80"/>
      <c r="Q34" s="80"/>
      <c r="R34" s="80" t="s">
        <v>109</v>
      </c>
      <c r="S34" s="80"/>
      <c r="T34" s="80"/>
      <c r="U34" s="80"/>
      <c r="V34" s="80"/>
      <c r="W34" s="80"/>
      <c r="X34" s="80"/>
      <c r="Y34" s="80" t="s">
        <v>133</v>
      </c>
      <c r="Z34" s="86" t="s">
        <v>132</v>
      </c>
    </row>
    <row r="35" spans="1:26" ht="109.5" customHeight="1" x14ac:dyDescent="0.25">
      <c r="A35" s="383"/>
      <c r="B35" s="404"/>
      <c r="C35" s="386"/>
      <c r="D35" s="352"/>
      <c r="E35" s="364"/>
      <c r="F35" s="352"/>
      <c r="G35" s="35" t="s">
        <v>112</v>
      </c>
      <c r="H35" s="80" t="s">
        <v>89</v>
      </c>
      <c r="I35" s="80" t="s">
        <v>90</v>
      </c>
      <c r="J35" s="80" t="s">
        <v>90</v>
      </c>
      <c r="K35" s="33" t="s">
        <v>113</v>
      </c>
      <c r="L35" s="180">
        <v>700000</v>
      </c>
      <c r="M35" s="161">
        <f t="shared" si="0"/>
        <v>595000</v>
      </c>
      <c r="N35" s="80">
        <v>2023</v>
      </c>
      <c r="O35" s="80">
        <v>2025</v>
      </c>
      <c r="P35" s="80"/>
      <c r="Q35" s="80"/>
      <c r="R35" s="80"/>
      <c r="S35" s="80" t="s">
        <v>109</v>
      </c>
      <c r="T35" s="80"/>
      <c r="U35" s="80"/>
      <c r="V35" s="80"/>
      <c r="W35" s="80"/>
      <c r="X35" s="80"/>
      <c r="Y35" s="80" t="s">
        <v>133</v>
      </c>
      <c r="Z35" s="86" t="s">
        <v>132</v>
      </c>
    </row>
    <row r="36" spans="1:26" ht="51" customHeight="1" x14ac:dyDescent="0.25">
      <c r="A36" s="383"/>
      <c r="B36" s="404"/>
      <c r="C36" s="386"/>
      <c r="D36" s="352"/>
      <c r="E36" s="364"/>
      <c r="F36" s="352"/>
      <c r="G36" s="35" t="s">
        <v>102</v>
      </c>
      <c r="H36" s="80" t="s">
        <v>89</v>
      </c>
      <c r="I36" s="80" t="s">
        <v>90</v>
      </c>
      <c r="J36" s="142" t="s">
        <v>90</v>
      </c>
      <c r="K36" s="87" t="s">
        <v>114</v>
      </c>
      <c r="L36" s="199">
        <v>600000</v>
      </c>
      <c r="M36" s="161">
        <f t="shared" si="0"/>
        <v>510000</v>
      </c>
      <c r="N36" s="80">
        <v>2023</v>
      </c>
      <c r="O36" s="80">
        <v>2025</v>
      </c>
      <c r="P36" s="80"/>
      <c r="Q36" s="80" t="s">
        <v>91</v>
      </c>
      <c r="R36" s="80" t="s">
        <v>91</v>
      </c>
      <c r="S36" s="80" t="s">
        <v>91</v>
      </c>
      <c r="T36" s="80"/>
      <c r="U36" s="80"/>
      <c r="V36" s="80" t="s">
        <v>91</v>
      </c>
      <c r="W36" s="80"/>
      <c r="X36" s="80"/>
      <c r="Y36" s="80" t="s">
        <v>133</v>
      </c>
      <c r="Z36" s="86" t="s">
        <v>132</v>
      </c>
    </row>
    <row r="37" spans="1:26" ht="67.5" customHeight="1" x14ac:dyDescent="0.25">
      <c r="A37" s="383"/>
      <c r="B37" s="404"/>
      <c r="C37" s="386"/>
      <c r="D37" s="352"/>
      <c r="E37" s="364"/>
      <c r="F37" s="352"/>
      <c r="G37" s="35" t="s">
        <v>115</v>
      </c>
      <c r="H37" s="80" t="s">
        <v>89</v>
      </c>
      <c r="I37" s="80" t="s">
        <v>90</v>
      </c>
      <c r="J37" s="80" t="s">
        <v>90</v>
      </c>
      <c r="K37" s="32" t="s">
        <v>116</v>
      </c>
      <c r="L37" s="180">
        <v>70000</v>
      </c>
      <c r="M37" s="161">
        <f t="shared" si="0"/>
        <v>59500</v>
      </c>
      <c r="N37" s="80">
        <v>2021</v>
      </c>
      <c r="O37" s="80">
        <v>2025</v>
      </c>
      <c r="P37" s="80" t="s">
        <v>109</v>
      </c>
      <c r="Q37" s="80" t="s">
        <v>109</v>
      </c>
      <c r="R37" s="80" t="s">
        <v>109</v>
      </c>
      <c r="S37" s="80" t="s">
        <v>109</v>
      </c>
      <c r="T37" s="80"/>
      <c r="U37" s="80" t="s">
        <v>91</v>
      </c>
      <c r="V37" s="84" t="s">
        <v>425</v>
      </c>
      <c r="W37" s="80"/>
      <c r="X37" s="80"/>
      <c r="Y37" s="80" t="s">
        <v>133</v>
      </c>
      <c r="Z37" s="86" t="s">
        <v>132</v>
      </c>
    </row>
    <row r="38" spans="1:26" ht="63.6" customHeight="1" thickBot="1" x14ac:dyDescent="0.3">
      <c r="A38" s="384"/>
      <c r="B38" s="405"/>
      <c r="C38" s="387"/>
      <c r="D38" s="353"/>
      <c r="E38" s="365"/>
      <c r="F38" s="353"/>
      <c r="G38" s="200" t="s">
        <v>226</v>
      </c>
      <c r="H38" s="181" t="s">
        <v>89</v>
      </c>
      <c r="I38" s="181" t="s">
        <v>90</v>
      </c>
      <c r="J38" s="181" t="s">
        <v>90</v>
      </c>
      <c r="K38" s="304" t="s">
        <v>227</v>
      </c>
      <c r="L38" s="201">
        <v>400000</v>
      </c>
      <c r="M38" s="202">
        <f t="shared" si="0"/>
        <v>340000</v>
      </c>
      <c r="N38" s="181">
        <v>2020</v>
      </c>
      <c r="O38" s="181">
        <v>2025</v>
      </c>
      <c r="P38" s="88"/>
      <c r="Q38" s="88"/>
      <c r="R38" s="88"/>
      <c r="S38" s="88"/>
      <c r="T38" s="88"/>
      <c r="U38" s="88"/>
      <c r="V38" s="93" t="s">
        <v>340</v>
      </c>
      <c r="W38" s="181"/>
      <c r="X38" s="181"/>
      <c r="Y38" s="181" t="s">
        <v>133</v>
      </c>
      <c r="Z38" s="121" t="s">
        <v>132</v>
      </c>
    </row>
    <row r="39" spans="1:26" ht="71.099999999999994" customHeight="1" x14ac:dyDescent="0.25">
      <c r="A39" s="382">
        <v>5</v>
      </c>
      <c r="B39" s="354" t="s">
        <v>62</v>
      </c>
      <c r="C39" s="385" t="s">
        <v>83</v>
      </c>
      <c r="D39" s="351">
        <v>47326204</v>
      </c>
      <c r="E39" s="363">
        <v>600083675</v>
      </c>
      <c r="F39" s="351">
        <v>600083675</v>
      </c>
      <c r="G39" s="96" t="s">
        <v>444</v>
      </c>
      <c r="H39" s="62" t="s">
        <v>89</v>
      </c>
      <c r="I39" s="62" t="s">
        <v>90</v>
      </c>
      <c r="J39" s="62" t="s">
        <v>90</v>
      </c>
      <c r="K39" s="145" t="s">
        <v>117</v>
      </c>
      <c r="L39" s="203" t="s">
        <v>445</v>
      </c>
      <c r="M39" s="174">
        <v>680000</v>
      </c>
      <c r="N39" s="64" t="s">
        <v>446</v>
      </c>
      <c r="O39" s="64" t="s">
        <v>447</v>
      </c>
      <c r="P39" s="62"/>
      <c r="Q39" s="62" t="s">
        <v>109</v>
      </c>
      <c r="R39" s="62"/>
      <c r="S39" s="62" t="s">
        <v>109</v>
      </c>
      <c r="T39" s="62"/>
      <c r="U39" s="62"/>
      <c r="V39" s="62"/>
      <c r="W39" s="62"/>
      <c r="X39" s="62"/>
      <c r="Y39" s="62" t="s">
        <v>242</v>
      </c>
      <c r="Z39" s="65" t="s">
        <v>132</v>
      </c>
    </row>
    <row r="40" spans="1:26" ht="58.5" customHeight="1" x14ac:dyDescent="0.25">
      <c r="A40" s="383"/>
      <c r="B40" s="355"/>
      <c r="C40" s="386"/>
      <c r="D40" s="352"/>
      <c r="E40" s="364"/>
      <c r="F40" s="352"/>
      <c r="G40" s="35" t="s">
        <v>118</v>
      </c>
      <c r="H40" s="80" t="s">
        <v>89</v>
      </c>
      <c r="I40" s="80" t="s">
        <v>90</v>
      </c>
      <c r="J40" s="80" t="s">
        <v>90</v>
      </c>
      <c r="K40" s="87" t="s">
        <v>119</v>
      </c>
      <c r="L40" s="158" t="s">
        <v>448</v>
      </c>
      <c r="M40" s="161">
        <v>680000</v>
      </c>
      <c r="N40" s="84" t="s">
        <v>449</v>
      </c>
      <c r="O40" s="84" t="s">
        <v>450</v>
      </c>
      <c r="P40" s="80"/>
      <c r="Q40" s="80"/>
      <c r="R40" s="80"/>
      <c r="S40" s="80" t="s">
        <v>109</v>
      </c>
      <c r="T40" s="80"/>
      <c r="U40" s="80"/>
      <c r="V40" s="80"/>
      <c r="W40" s="80"/>
      <c r="X40" s="80"/>
      <c r="Y40" s="80" t="s">
        <v>242</v>
      </c>
      <c r="Z40" s="86" t="s">
        <v>132</v>
      </c>
    </row>
    <row r="41" spans="1:26" ht="81" customHeight="1" x14ac:dyDescent="0.25">
      <c r="A41" s="383"/>
      <c r="B41" s="355"/>
      <c r="C41" s="386"/>
      <c r="D41" s="352"/>
      <c r="E41" s="364"/>
      <c r="F41" s="352"/>
      <c r="G41" s="35" t="s">
        <v>332</v>
      </c>
      <c r="H41" s="80" t="s">
        <v>89</v>
      </c>
      <c r="I41" s="80" t="s">
        <v>90</v>
      </c>
      <c r="J41" s="80" t="s">
        <v>90</v>
      </c>
      <c r="K41" s="32" t="s">
        <v>333</v>
      </c>
      <c r="L41" s="166" t="s">
        <v>451</v>
      </c>
      <c r="M41" s="161">
        <v>8500000</v>
      </c>
      <c r="N41" s="85" t="s">
        <v>452</v>
      </c>
      <c r="O41" s="85" t="s">
        <v>453</v>
      </c>
      <c r="P41" s="80"/>
      <c r="Q41" s="80"/>
      <c r="R41" s="80"/>
      <c r="S41" s="80" t="s">
        <v>109</v>
      </c>
      <c r="T41" s="80"/>
      <c r="U41" s="80"/>
      <c r="V41" s="80"/>
      <c r="W41" s="80"/>
      <c r="X41" s="80"/>
      <c r="Y41" s="272" t="s">
        <v>519</v>
      </c>
      <c r="Z41" s="86" t="s">
        <v>132</v>
      </c>
    </row>
    <row r="42" spans="1:26" ht="87.6" customHeight="1" x14ac:dyDescent="0.25">
      <c r="A42" s="383"/>
      <c r="B42" s="355"/>
      <c r="C42" s="386"/>
      <c r="D42" s="352"/>
      <c r="E42" s="364"/>
      <c r="F42" s="352"/>
      <c r="G42" s="204" t="s">
        <v>121</v>
      </c>
      <c r="H42" s="80" t="s">
        <v>89</v>
      </c>
      <c r="I42" s="80" t="s">
        <v>90</v>
      </c>
      <c r="J42" s="142" t="s">
        <v>90</v>
      </c>
      <c r="K42" s="32" t="s">
        <v>122</v>
      </c>
      <c r="L42" s="205" t="s">
        <v>454</v>
      </c>
      <c r="M42" s="161">
        <v>4420000</v>
      </c>
      <c r="N42" s="85" t="s">
        <v>455</v>
      </c>
      <c r="O42" s="85" t="s">
        <v>456</v>
      </c>
      <c r="P42" s="80"/>
      <c r="Q42" s="80"/>
      <c r="R42" s="80" t="s">
        <v>109</v>
      </c>
      <c r="S42" s="80" t="s">
        <v>109</v>
      </c>
      <c r="T42" s="80"/>
      <c r="U42" s="80"/>
      <c r="V42" s="80"/>
      <c r="W42" s="80"/>
      <c r="X42" s="80"/>
      <c r="Y42" s="80" t="s">
        <v>242</v>
      </c>
      <c r="Z42" s="86" t="s">
        <v>132</v>
      </c>
    </row>
    <row r="43" spans="1:26" ht="45.95" customHeight="1" x14ac:dyDescent="0.25">
      <c r="A43" s="383"/>
      <c r="B43" s="355"/>
      <c r="C43" s="386"/>
      <c r="D43" s="352"/>
      <c r="E43" s="364"/>
      <c r="F43" s="352"/>
      <c r="G43" s="110" t="s">
        <v>274</v>
      </c>
      <c r="H43" s="102" t="s">
        <v>89</v>
      </c>
      <c r="I43" s="102" t="s">
        <v>90</v>
      </c>
      <c r="J43" s="102" t="s">
        <v>90</v>
      </c>
      <c r="K43" s="108" t="s">
        <v>229</v>
      </c>
      <c r="L43" s="159">
        <v>800000</v>
      </c>
      <c r="M43" s="157"/>
      <c r="N43" s="84">
        <v>2023</v>
      </c>
      <c r="O43" s="84">
        <v>2024</v>
      </c>
      <c r="P43" s="102"/>
      <c r="Q43" s="102"/>
      <c r="R43" s="102"/>
      <c r="S43" s="102"/>
      <c r="T43" s="102"/>
      <c r="U43" s="102"/>
      <c r="V43" s="102" t="s">
        <v>139</v>
      </c>
      <c r="W43" s="102"/>
      <c r="X43" s="102"/>
      <c r="Y43" s="102" t="s">
        <v>92</v>
      </c>
      <c r="Z43" s="86" t="s">
        <v>132</v>
      </c>
    </row>
    <row r="44" spans="1:26" ht="38.25" x14ac:dyDescent="0.25">
      <c r="A44" s="383"/>
      <c r="B44" s="355"/>
      <c r="C44" s="386"/>
      <c r="D44" s="352"/>
      <c r="E44" s="364"/>
      <c r="F44" s="352"/>
      <c r="G44" s="276" t="s">
        <v>275</v>
      </c>
      <c r="H44" s="277" t="s">
        <v>89</v>
      </c>
      <c r="I44" s="277" t="s">
        <v>90</v>
      </c>
      <c r="J44" s="277" t="s">
        <v>90</v>
      </c>
      <c r="K44" s="278" t="s">
        <v>276</v>
      </c>
      <c r="L44" s="279">
        <v>8000000</v>
      </c>
      <c r="M44" s="280">
        <f>L44*0.85</f>
        <v>6800000</v>
      </c>
      <c r="N44" s="281">
        <v>2021</v>
      </c>
      <c r="O44" s="281">
        <v>2027</v>
      </c>
      <c r="P44" s="277"/>
      <c r="Q44" s="277"/>
      <c r="R44" s="277"/>
      <c r="S44" s="277"/>
      <c r="T44" s="277"/>
      <c r="U44" s="277"/>
      <c r="V44" s="277" t="s">
        <v>91</v>
      </c>
      <c r="W44" s="277" t="s">
        <v>91</v>
      </c>
      <c r="X44" s="277"/>
      <c r="Y44" s="281" t="s">
        <v>261</v>
      </c>
      <c r="Z44" s="86" t="s">
        <v>132</v>
      </c>
    </row>
    <row r="45" spans="1:26" ht="38.25" x14ac:dyDescent="0.25">
      <c r="A45" s="383"/>
      <c r="B45" s="355"/>
      <c r="C45" s="386"/>
      <c r="D45" s="352"/>
      <c r="E45" s="364"/>
      <c r="F45" s="352"/>
      <c r="G45" s="35" t="s">
        <v>277</v>
      </c>
      <c r="H45" s="80" t="s">
        <v>89</v>
      </c>
      <c r="I45" s="80" t="s">
        <v>90</v>
      </c>
      <c r="J45" s="80" t="s">
        <v>90</v>
      </c>
      <c r="K45" s="179" t="s">
        <v>262</v>
      </c>
      <c r="L45" s="206">
        <v>1000000</v>
      </c>
      <c r="M45" s="161">
        <f t="shared" ref="M45:M50" si="1">L45*0.85</f>
        <v>850000</v>
      </c>
      <c r="N45" s="85">
        <v>2021</v>
      </c>
      <c r="O45" s="85">
        <v>2027</v>
      </c>
      <c r="P45" s="80"/>
      <c r="Q45" s="80"/>
      <c r="R45" s="80"/>
      <c r="S45" s="80"/>
      <c r="T45" s="80"/>
      <c r="U45" s="80" t="s">
        <v>91</v>
      </c>
      <c r="V45" s="80" t="s">
        <v>91</v>
      </c>
      <c r="W45" s="80"/>
      <c r="X45" s="80"/>
      <c r="Y45" s="80" t="s">
        <v>242</v>
      </c>
      <c r="Z45" s="86" t="s">
        <v>132</v>
      </c>
    </row>
    <row r="46" spans="1:26" ht="38.25" x14ac:dyDescent="0.25">
      <c r="A46" s="383"/>
      <c r="B46" s="355"/>
      <c r="C46" s="386"/>
      <c r="D46" s="352"/>
      <c r="E46" s="364"/>
      <c r="F46" s="352"/>
      <c r="G46" s="204" t="s">
        <v>278</v>
      </c>
      <c r="H46" s="80" t="s">
        <v>259</v>
      </c>
      <c r="I46" s="80" t="s">
        <v>90</v>
      </c>
      <c r="J46" s="80" t="s">
        <v>90</v>
      </c>
      <c r="K46" s="179" t="s">
        <v>319</v>
      </c>
      <c r="L46" s="206">
        <v>1000000</v>
      </c>
      <c r="M46" s="161">
        <f t="shared" si="1"/>
        <v>850000</v>
      </c>
      <c r="N46" s="85">
        <v>2021</v>
      </c>
      <c r="O46" s="85">
        <v>2027</v>
      </c>
      <c r="P46" s="80"/>
      <c r="Q46" s="80"/>
      <c r="R46" s="80" t="s">
        <v>91</v>
      </c>
      <c r="S46" s="80"/>
      <c r="T46" s="80"/>
      <c r="U46" s="80"/>
      <c r="V46" s="102" t="s">
        <v>91</v>
      </c>
      <c r="W46" s="80"/>
      <c r="X46" s="80"/>
      <c r="Y46" s="80" t="s">
        <v>242</v>
      </c>
      <c r="Z46" s="86" t="s">
        <v>132</v>
      </c>
    </row>
    <row r="47" spans="1:26" ht="54.95" customHeight="1" x14ac:dyDescent="0.25">
      <c r="A47" s="383"/>
      <c r="B47" s="355"/>
      <c r="C47" s="386"/>
      <c r="D47" s="352"/>
      <c r="E47" s="364"/>
      <c r="F47" s="352"/>
      <c r="G47" s="204" t="s">
        <v>279</v>
      </c>
      <c r="H47" s="80" t="s">
        <v>259</v>
      </c>
      <c r="I47" s="80" t="s">
        <v>90</v>
      </c>
      <c r="J47" s="80" t="s">
        <v>90</v>
      </c>
      <c r="K47" s="179" t="s">
        <v>320</v>
      </c>
      <c r="L47" s="318" t="s">
        <v>520</v>
      </c>
      <c r="M47" s="319" t="s">
        <v>532</v>
      </c>
      <c r="N47" s="85">
        <v>2021</v>
      </c>
      <c r="O47" s="85">
        <v>2027</v>
      </c>
      <c r="P47" s="80"/>
      <c r="Q47" s="80"/>
      <c r="R47" s="80"/>
      <c r="S47" s="80"/>
      <c r="T47" s="80"/>
      <c r="U47" s="80"/>
      <c r="V47" s="80" t="s">
        <v>91</v>
      </c>
      <c r="W47" s="80"/>
      <c r="X47" s="80"/>
      <c r="Y47" s="80" t="s">
        <v>242</v>
      </c>
      <c r="Z47" s="86" t="s">
        <v>132</v>
      </c>
    </row>
    <row r="48" spans="1:26" ht="51" x14ac:dyDescent="0.25">
      <c r="A48" s="383"/>
      <c r="B48" s="355"/>
      <c r="C48" s="386"/>
      <c r="D48" s="352"/>
      <c r="E48" s="364"/>
      <c r="F48" s="352"/>
      <c r="G48" s="204" t="s">
        <v>263</v>
      </c>
      <c r="H48" s="80" t="s">
        <v>259</v>
      </c>
      <c r="I48" s="80" t="s">
        <v>90</v>
      </c>
      <c r="J48" s="80" t="s">
        <v>90</v>
      </c>
      <c r="K48" s="207" t="s">
        <v>521</v>
      </c>
      <c r="L48" s="206">
        <v>1500000</v>
      </c>
      <c r="M48" s="161">
        <f t="shared" si="1"/>
        <v>1275000</v>
      </c>
      <c r="N48" s="85">
        <v>2021</v>
      </c>
      <c r="O48" s="85">
        <v>2027</v>
      </c>
      <c r="P48" s="80"/>
      <c r="Q48" s="80" t="s">
        <v>91</v>
      </c>
      <c r="R48" s="80" t="s">
        <v>91</v>
      </c>
      <c r="S48" s="80" t="s">
        <v>91</v>
      </c>
      <c r="T48" s="80"/>
      <c r="U48" s="80"/>
      <c r="V48" s="80" t="s">
        <v>91</v>
      </c>
      <c r="W48" s="80"/>
      <c r="X48" s="80"/>
      <c r="Y48" s="80" t="s">
        <v>242</v>
      </c>
      <c r="Z48" s="86" t="s">
        <v>132</v>
      </c>
    </row>
    <row r="49" spans="1:26" ht="92.25" customHeight="1" x14ac:dyDescent="0.25">
      <c r="A49" s="383"/>
      <c r="B49" s="355"/>
      <c r="C49" s="386"/>
      <c r="D49" s="352"/>
      <c r="E49" s="364"/>
      <c r="F49" s="352"/>
      <c r="G49" s="35" t="s">
        <v>316</v>
      </c>
      <c r="H49" s="80" t="s">
        <v>89</v>
      </c>
      <c r="I49" s="80" t="s">
        <v>90</v>
      </c>
      <c r="J49" s="80" t="s">
        <v>90</v>
      </c>
      <c r="K49" s="179" t="s">
        <v>317</v>
      </c>
      <c r="L49" s="206">
        <v>5000000</v>
      </c>
      <c r="M49" s="161">
        <f t="shared" si="1"/>
        <v>4250000</v>
      </c>
      <c r="N49" s="85">
        <v>2021</v>
      </c>
      <c r="O49" s="85">
        <v>2027</v>
      </c>
      <c r="P49" s="80" t="s">
        <v>91</v>
      </c>
      <c r="Q49" s="80" t="s">
        <v>91</v>
      </c>
      <c r="R49" s="80" t="s">
        <v>91</v>
      </c>
      <c r="S49" s="80" t="s">
        <v>91</v>
      </c>
      <c r="T49" s="80"/>
      <c r="U49" s="80"/>
      <c r="V49" s="102" t="s">
        <v>91</v>
      </c>
      <c r="W49" s="80"/>
      <c r="X49" s="80"/>
      <c r="Y49" s="80" t="s">
        <v>242</v>
      </c>
      <c r="Z49" s="86" t="s">
        <v>132</v>
      </c>
    </row>
    <row r="50" spans="1:26" ht="92.25" customHeight="1" thickBot="1" x14ac:dyDescent="0.3">
      <c r="A50" s="384"/>
      <c r="B50" s="356"/>
      <c r="C50" s="387"/>
      <c r="D50" s="353"/>
      <c r="E50" s="365"/>
      <c r="F50" s="353"/>
      <c r="G50" s="350" t="s">
        <v>234</v>
      </c>
      <c r="H50" s="289" t="s">
        <v>89</v>
      </c>
      <c r="I50" s="289" t="s">
        <v>90</v>
      </c>
      <c r="J50" s="289" t="s">
        <v>90</v>
      </c>
      <c r="K50" s="291" t="s">
        <v>240</v>
      </c>
      <c r="L50" s="316">
        <v>8000000</v>
      </c>
      <c r="M50" s="317">
        <f t="shared" si="1"/>
        <v>6800000</v>
      </c>
      <c r="N50" s="273">
        <v>2021</v>
      </c>
      <c r="O50" s="273">
        <v>2027</v>
      </c>
      <c r="P50" s="289"/>
      <c r="Q50" s="289"/>
      <c r="R50" s="289"/>
      <c r="S50" s="289"/>
      <c r="T50" s="289"/>
      <c r="U50" s="289"/>
      <c r="V50" s="321"/>
      <c r="W50" s="289"/>
      <c r="X50" s="289" t="s">
        <v>522</v>
      </c>
      <c r="Y50" s="289" t="s">
        <v>242</v>
      </c>
      <c r="Z50" s="290" t="s">
        <v>132</v>
      </c>
    </row>
    <row r="51" spans="1:26" ht="45" x14ac:dyDescent="0.25">
      <c r="A51" s="382">
        <v>6</v>
      </c>
      <c r="B51" s="403" t="s">
        <v>63</v>
      </c>
      <c r="C51" s="385" t="s">
        <v>83</v>
      </c>
      <c r="D51" s="351">
        <v>47326328</v>
      </c>
      <c r="E51" s="363">
        <v>600083772</v>
      </c>
      <c r="F51" s="351">
        <v>600083772</v>
      </c>
      <c r="G51" s="34" t="s">
        <v>228</v>
      </c>
      <c r="H51" s="62" t="s">
        <v>89</v>
      </c>
      <c r="I51" s="62" t="s">
        <v>90</v>
      </c>
      <c r="J51" s="62" t="s">
        <v>90</v>
      </c>
      <c r="K51" s="122" t="s">
        <v>457</v>
      </c>
      <c r="L51" s="203" t="s">
        <v>458</v>
      </c>
      <c r="M51" s="174">
        <f>6000000*0.85</f>
        <v>5100000</v>
      </c>
      <c r="N51" s="62">
        <v>2022</v>
      </c>
      <c r="O51" s="274" t="s">
        <v>526</v>
      </c>
      <c r="P51" s="62" t="s">
        <v>91</v>
      </c>
      <c r="Q51" s="62" t="s">
        <v>91</v>
      </c>
      <c r="R51" s="62" t="s">
        <v>91</v>
      </c>
      <c r="S51" s="62" t="s">
        <v>91</v>
      </c>
      <c r="T51" s="62"/>
      <c r="U51" s="62"/>
      <c r="V51" s="62" t="s">
        <v>91</v>
      </c>
      <c r="W51" s="62"/>
      <c r="X51" s="62"/>
      <c r="Y51" s="274" t="s">
        <v>523</v>
      </c>
      <c r="Z51" s="65" t="s">
        <v>132</v>
      </c>
    </row>
    <row r="52" spans="1:26" ht="71.45" customHeight="1" x14ac:dyDescent="0.25">
      <c r="A52" s="383"/>
      <c r="B52" s="404"/>
      <c r="C52" s="386"/>
      <c r="D52" s="352"/>
      <c r="E52" s="364"/>
      <c r="F52" s="352"/>
      <c r="G52" s="210" t="s">
        <v>123</v>
      </c>
      <c r="H52" s="80" t="s">
        <v>89</v>
      </c>
      <c r="I52" s="80" t="s">
        <v>90</v>
      </c>
      <c r="J52" s="142" t="s">
        <v>90</v>
      </c>
      <c r="K52" s="87" t="s">
        <v>459</v>
      </c>
      <c r="L52" s="205" t="s">
        <v>460</v>
      </c>
      <c r="M52" s="161">
        <f>4800000*0.85</f>
        <v>4080000</v>
      </c>
      <c r="N52" s="80">
        <v>2022</v>
      </c>
      <c r="O52" s="272" t="s">
        <v>526</v>
      </c>
      <c r="P52" s="80"/>
      <c r="Q52" s="80"/>
      <c r="R52" s="80" t="s">
        <v>91</v>
      </c>
      <c r="S52" s="80"/>
      <c r="T52" s="80"/>
      <c r="U52" s="80"/>
      <c r="V52" s="80"/>
      <c r="W52" s="80"/>
      <c r="X52" s="80"/>
      <c r="Y52" s="272" t="s">
        <v>516</v>
      </c>
      <c r="Z52" s="310" t="s">
        <v>542</v>
      </c>
    </row>
    <row r="53" spans="1:26" ht="90.6" customHeight="1" x14ac:dyDescent="0.25">
      <c r="A53" s="383"/>
      <c r="B53" s="404"/>
      <c r="C53" s="386"/>
      <c r="D53" s="352"/>
      <c r="E53" s="364"/>
      <c r="F53" s="352"/>
      <c r="G53" s="438" t="s">
        <v>124</v>
      </c>
      <c r="H53" s="434" t="s">
        <v>89</v>
      </c>
      <c r="I53" s="434" t="s">
        <v>90</v>
      </c>
      <c r="J53" s="434" t="s">
        <v>90</v>
      </c>
      <c r="K53" s="33" t="s">
        <v>125</v>
      </c>
      <c r="L53" s="158" t="s">
        <v>461</v>
      </c>
      <c r="M53" s="161">
        <f>10800000*0.85</f>
        <v>9180000</v>
      </c>
      <c r="N53" s="80">
        <v>2022</v>
      </c>
      <c r="O53" s="272" t="s">
        <v>526</v>
      </c>
      <c r="P53" s="80" t="s">
        <v>91</v>
      </c>
      <c r="Q53" s="80"/>
      <c r="R53" s="80"/>
      <c r="S53" s="80" t="s">
        <v>91</v>
      </c>
      <c r="T53" s="80"/>
      <c r="U53" s="80"/>
      <c r="V53" s="80"/>
      <c r="W53" s="80"/>
      <c r="X53" s="80"/>
      <c r="Y53" s="272" t="s">
        <v>516</v>
      </c>
      <c r="Z53" s="310" t="s">
        <v>542</v>
      </c>
    </row>
    <row r="54" spans="1:26" ht="56.25" x14ac:dyDescent="0.25">
      <c r="A54" s="383"/>
      <c r="B54" s="404"/>
      <c r="C54" s="386"/>
      <c r="D54" s="352"/>
      <c r="E54" s="364"/>
      <c r="F54" s="352"/>
      <c r="G54" s="439"/>
      <c r="H54" s="432"/>
      <c r="I54" s="432"/>
      <c r="J54" s="432"/>
      <c r="K54" s="32" t="s">
        <v>126</v>
      </c>
      <c r="L54" s="158" t="s">
        <v>462</v>
      </c>
      <c r="M54" s="161">
        <f>9000000*0.85</f>
        <v>7650000</v>
      </c>
      <c r="N54" s="80">
        <v>2022</v>
      </c>
      <c r="O54" s="272" t="s">
        <v>526</v>
      </c>
      <c r="P54" s="80"/>
      <c r="Q54" s="80" t="s">
        <v>91</v>
      </c>
      <c r="R54" s="80"/>
      <c r="S54" s="80" t="s">
        <v>91</v>
      </c>
      <c r="T54" s="80"/>
      <c r="U54" s="80"/>
      <c r="V54" s="80"/>
      <c r="W54" s="80"/>
      <c r="X54" s="80"/>
      <c r="Y54" s="272" t="s">
        <v>516</v>
      </c>
      <c r="Z54" s="310" t="s">
        <v>542</v>
      </c>
    </row>
    <row r="55" spans="1:26" ht="60" x14ac:dyDescent="0.25">
      <c r="A55" s="383"/>
      <c r="B55" s="404"/>
      <c r="C55" s="386"/>
      <c r="D55" s="352"/>
      <c r="E55" s="364"/>
      <c r="F55" s="352"/>
      <c r="G55" s="440"/>
      <c r="H55" s="433"/>
      <c r="I55" s="433"/>
      <c r="J55" s="433"/>
      <c r="K55" s="33" t="s">
        <v>127</v>
      </c>
      <c r="L55" s="213" t="s">
        <v>463</v>
      </c>
      <c r="M55" s="193">
        <f>12000000*0.85</f>
        <v>10200000</v>
      </c>
      <c r="N55" s="191">
        <v>2022</v>
      </c>
      <c r="O55" s="272" t="s">
        <v>526</v>
      </c>
      <c r="P55" s="191" t="s">
        <v>91</v>
      </c>
      <c r="Q55" s="191"/>
      <c r="R55" s="191"/>
      <c r="S55" s="191" t="s">
        <v>91</v>
      </c>
      <c r="T55" s="191"/>
      <c r="U55" s="191"/>
      <c r="V55" s="191"/>
      <c r="W55" s="191"/>
      <c r="X55" s="191"/>
      <c r="Y55" s="272" t="s">
        <v>516</v>
      </c>
      <c r="Z55" s="310" t="s">
        <v>542</v>
      </c>
    </row>
    <row r="56" spans="1:26" ht="66.95" customHeight="1" x14ac:dyDescent="0.25">
      <c r="A56" s="383"/>
      <c r="B56" s="404"/>
      <c r="C56" s="386"/>
      <c r="D56" s="352"/>
      <c r="E56" s="364"/>
      <c r="F56" s="352"/>
      <c r="G56" s="35" t="s">
        <v>234</v>
      </c>
      <c r="H56" s="214" t="s">
        <v>89</v>
      </c>
      <c r="I56" s="214" t="s">
        <v>90</v>
      </c>
      <c r="J56" s="214" t="s">
        <v>90</v>
      </c>
      <c r="K56" s="87" t="s">
        <v>240</v>
      </c>
      <c r="L56" s="158" t="s">
        <v>464</v>
      </c>
      <c r="M56" s="215">
        <f>8400000*0.85</f>
        <v>7140000</v>
      </c>
      <c r="N56" s="80">
        <v>2022</v>
      </c>
      <c r="O56" s="272" t="s">
        <v>526</v>
      </c>
      <c r="P56" s="80"/>
      <c r="Q56" s="80"/>
      <c r="R56" s="80"/>
      <c r="S56" s="80"/>
      <c r="T56" s="80"/>
      <c r="U56" s="80"/>
      <c r="V56" s="80"/>
      <c r="W56" s="80"/>
      <c r="X56" s="80" t="s">
        <v>91</v>
      </c>
      <c r="Y56" s="272" t="s">
        <v>516</v>
      </c>
      <c r="Z56" s="86" t="s">
        <v>132</v>
      </c>
    </row>
    <row r="57" spans="1:26" ht="51" customHeight="1" thickBot="1" x14ac:dyDescent="0.3">
      <c r="A57" s="384"/>
      <c r="B57" s="405"/>
      <c r="C57" s="387"/>
      <c r="D57" s="353"/>
      <c r="E57" s="365"/>
      <c r="F57" s="353"/>
      <c r="G57" s="39" t="s">
        <v>235</v>
      </c>
      <c r="H57" s="216" t="s">
        <v>89</v>
      </c>
      <c r="I57" s="216" t="s">
        <v>90</v>
      </c>
      <c r="J57" s="216" t="s">
        <v>90</v>
      </c>
      <c r="K57" s="217" t="s">
        <v>248</v>
      </c>
      <c r="L57" s="170" t="s">
        <v>465</v>
      </c>
      <c r="M57" s="171">
        <f>240000*0.85</f>
        <v>204000</v>
      </c>
      <c r="N57" s="88">
        <v>2022</v>
      </c>
      <c r="O57" s="273" t="s">
        <v>526</v>
      </c>
      <c r="P57" s="88" t="s">
        <v>91</v>
      </c>
      <c r="Q57" s="88" t="s">
        <v>91</v>
      </c>
      <c r="R57" s="88" t="s">
        <v>91</v>
      </c>
      <c r="S57" s="88" t="s">
        <v>91</v>
      </c>
      <c r="T57" s="88"/>
      <c r="U57" s="88"/>
      <c r="V57" s="88" t="s">
        <v>91</v>
      </c>
      <c r="W57" s="88"/>
      <c r="X57" s="88"/>
      <c r="Y57" s="273" t="s">
        <v>516</v>
      </c>
      <c r="Z57" s="95" t="s">
        <v>132</v>
      </c>
    </row>
    <row r="58" spans="1:26" ht="60" x14ac:dyDescent="0.25">
      <c r="A58" s="382">
        <v>7</v>
      </c>
      <c r="B58" s="403" t="s">
        <v>64</v>
      </c>
      <c r="C58" s="385" t="s">
        <v>83</v>
      </c>
      <c r="D58" s="351">
        <v>47326239</v>
      </c>
      <c r="E58" s="363">
        <v>600083870</v>
      </c>
      <c r="F58" s="351">
        <v>600083870</v>
      </c>
      <c r="G58" s="218" t="s">
        <v>128</v>
      </c>
      <c r="H58" s="72" t="s">
        <v>89</v>
      </c>
      <c r="I58" s="72" t="s">
        <v>90</v>
      </c>
      <c r="J58" s="72" t="s">
        <v>90</v>
      </c>
      <c r="K58" s="154" t="s">
        <v>466</v>
      </c>
      <c r="L58" s="75" t="s">
        <v>467</v>
      </c>
      <c r="M58" s="156">
        <f>6240000*0.85</f>
        <v>5304000</v>
      </c>
      <c r="N58" s="72">
        <v>2022</v>
      </c>
      <c r="O58" s="283" t="s">
        <v>527</v>
      </c>
      <c r="P58" s="72" t="s">
        <v>91</v>
      </c>
      <c r="Q58" s="72"/>
      <c r="R58" s="72"/>
      <c r="S58" s="72" t="s">
        <v>91</v>
      </c>
      <c r="T58" s="72"/>
      <c r="U58" s="72"/>
      <c r="V58" s="219" t="s">
        <v>91</v>
      </c>
      <c r="W58" s="72"/>
      <c r="X58" s="219" t="s">
        <v>91</v>
      </c>
      <c r="Y58" s="283" t="s">
        <v>524</v>
      </c>
      <c r="Z58" s="78" t="s">
        <v>132</v>
      </c>
    </row>
    <row r="59" spans="1:26" ht="64.5" customHeight="1" x14ac:dyDescent="0.25">
      <c r="A59" s="383"/>
      <c r="B59" s="404"/>
      <c r="C59" s="386"/>
      <c r="D59" s="352"/>
      <c r="E59" s="364"/>
      <c r="F59" s="352"/>
      <c r="G59" s="110" t="s">
        <v>468</v>
      </c>
      <c r="H59" s="80" t="s">
        <v>89</v>
      </c>
      <c r="I59" s="80" t="s">
        <v>90</v>
      </c>
      <c r="J59" s="80" t="s">
        <v>90</v>
      </c>
      <c r="K59" s="87" t="s">
        <v>129</v>
      </c>
      <c r="L59" s="158" t="s">
        <v>469</v>
      </c>
      <c r="M59" s="161">
        <f>6000000*0.85</f>
        <v>5100000</v>
      </c>
      <c r="N59" s="80">
        <v>2021</v>
      </c>
      <c r="O59" s="272" t="s">
        <v>528</v>
      </c>
      <c r="P59" s="80"/>
      <c r="Q59" s="80" t="s">
        <v>91</v>
      </c>
      <c r="R59" s="80" t="s">
        <v>91</v>
      </c>
      <c r="S59" s="80"/>
      <c r="T59" s="80"/>
      <c r="U59" s="80"/>
      <c r="V59" s="80"/>
      <c r="W59" s="80"/>
      <c r="X59" s="80"/>
      <c r="Y59" s="84" t="s">
        <v>525</v>
      </c>
      <c r="Z59" s="86" t="s">
        <v>132</v>
      </c>
    </row>
    <row r="60" spans="1:26" ht="65.099999999999994" customHeight="1" x14ac:dyDescent="0.25">
      <c r="A60" s="383"/>
      <c r="B60" s="404"/>
      <c r="C60" s="386"/>
      <c r="D60" s="352"/>
      <c r="E60" s="364"/>
      <c r="F60" s="352"/>
      <c r="G60" s="35" t="s">
        <v>470</v>
      </c>
      <c r="H60" s="80" t="s">
        <v>89</v>
      </c>
      <c r="I60" s="80" t="s">
        <v>90</v>
      </c>
      <c r="J60" s="80" t="s">
        <v>90</v>
      </c>
      <c r="K60" s="144" t="s">
        <v>471</v>
      </c>
      <c r="L60" s="158" t="s">
        <v>472</v>
      </c>
      <c r="M60" s="161">
        <f>13800000*0.85</f>
        <v>11730000</v>
      </c>
      <c r="N60" s="80">
        <v>2021</v>
      </c>
      <c r="O60" s="272" t="s">
        <v>526</v>
      </c>
      <c r="P60" s="80"/>
      <c r="Q60" s="80"/>
      <c r="R60" s="80" t="s">
        <v>91</v>
      </c>
      <c r="S60" s="80" t="s">
        <v>91</v>
      </c>
      <c r="T60" s="80"/>
      <c r="U60" s="80"/>
      <c r="V60" s="80"/>
      <c r="W60" s="102" t="s">
        <v>91</v>
      </c>
      <c r="X60" s="80"/>
      <c r="Y60" s="272" t="s">
        <v>524</v>
      </c>
      <c r="Z60" s="86" t="s">
        <v>132</v>
      </c>
    </row>
    <row r="61" spans="1:26" ht="58.5" customHeight="1" x14ac:dyDescent="0.25">
      <c r="A61" s="383"/>
      <c r="B61" s="404"/>
      <c r="C61" s="386"/>
      <c r="D61" s="352"/>
      <c r="E61" s="364"/>
      <c r="F61" s="352"/>
      <c r="G61" s="35" t="s">
        <v>131</v>
      </c>
      <c r="H61" s="80" t="s">
        <v>89</v>
      </c>
      <c r="I61" s="80" t="s">
        <v>90</v>
      </c>
      <c r="J61" s="80" t="s">
        <v>90</v>
      </c>
      <c r="K61" s="144" t="s">
        <v>130</v>
      </c>
      <c r="L61" s="168" t="s">
        <v>473</v>
      </c>
      <c r="M61" s="161">
        <f>30000000*0.85</f>
        <v>25500000</v>
      </c>
      <c r="N61" s="80">
        <v>2021</v>
      </c>
      <c r="O61" s="272" t="s">
        <v>527</v>
      </c>
      <c r="P61" s="80" t="s">
        <v>91</v>
      </c>
      <c r="Q61" s="80"/>
      <c r="R61" s="80" t="s">
        <v>91</v>
      </c>
      <c r="S61" s="80" t="s">
        <v>91</v>
      </c>
      <c r="T61" s="80"/>
      <c r="U61" s="80"/>
      <c r="V61" s="80"/>
      <c r="W61" s="102" t="s">
        <v>91</v>
      </c>
      <c r="X61" s="80"/>
      <c r="Y61" s="272" t="s">
        <v>524</v>
      </c>
      <c r="Z61" s="310" t="s">
        <v>542</v>
      </c>
    </row>
    <row r="62" spans="1:26" ht="65.45" customHeight="1" x14ac:dyDescent="0.25">
      <c r="A62" s="383"/>
      <c r="B62" s="404"/>
      <c r="C62" s="386"/>
      <c r="D62" s="352"/>
      <c r="E62" s="364"/>
      <c r="F62" s="352"/>
      <c r="G62" s="35" t="s">
        <v>474</v>
      </c>
      <c r="H62" s="80" t="s">
        <v>89</v>
      </c>
      <c r="I62" s="80" t="s">
        <v>90</v>
      </c>
      <c r="J62" s="80" t="s">
        <v>90</v>
      </c>
      <c r="K62" s="144" t="s">
        <v>475</v>
      </c>
      <c r="L62" s="158" t="s">
        <v>476</v>
      </c>
      <c r="M62" s="161">
        <f>9600000*0.85</f>
        <v>8160000</v>
      </c>
      <c r="N62" s="80">
        <v>2022</v>
      </c>
      <c r="O62" s="272" t="s">
        <v>526</v>
      </c>
      <c r="P62" s="80" t="s">
        <v>91</v>
      </c>
      <c r="Q62" s="80" t="s">
        <v>91</v>
      </c>
      <c r="R62" s="80" t="s">
        <v>91</v>
      </c>
      <c r="S62" s="80" t="s">
        <v>91</v>
      </c>
      <c r="T62" s="80"/>
      <c r="U62" s="80"/>
      <c r="V62" s="80"/>
      <c r="W62" s="80"/>
      <c r="X62" s="80" t="s">
        <v>91</v>
      </c>
      <c r="Y62" s="272" t="s">
        <v>524</v>
      </c>
      <c r="Z62" s="310" t="s">
        <v>542</v>
      </c>
    </row>
    <row r="63" spans="1:26" ht="54" customHeight="1" thickBot="1" x14ac:dyDescent="0.3">
      <c r="A63" s="384"/>
      <c r="B63" s="405"/>
      <c r="C63" s="387"/>
      <c r="D63" s="353"/>
      <c r="E63" s="365"/>
      <c r="F63" s="353"/>
      <c r="G63" s="23" t="s">
        <v>235</v>
      </c>
      <c r="H63" s="88" t="s">
        <v>89</v>
      </c>
      <c r="I63" s="88" t="s">
        <v>90</v>
      </c>
      <c r="J63" s="88" t="s">
        <v>90</v>
      </c>
      <c r="K63" s="220" t="s">
        <v>264</v>
      </c>
      <c r="L63" s="221" t="s">
        <v>477</v>
      </c>
      <c r="M63" s="171">
        <f>360000*0.85</f>
        <v>306000</v>
      </c>
      <c r="N63" s="88">
        <v>2021</v>
      </c>
      <c r="O63" s="273" t="s">
        <v>526</v>
      </c>
      <c r="P63" s="88" t="s">
        <v>91</v>
      </c>
      <c r="Q63" s="88" t="s">
        <v>91</v>
      </c>
      <c r="R63" s="88" t="s">
        <v>91</v>
      </c>
      <c r="S63" s="88" t="s">
        <v>91</v>
      </c>
      <c r="T63" s="88"/>
      <c r="U63" s="88"/>
      <c r="V63" s="88" t="s">
        <v>91</v>
      </c>
      <c r="W63" s="88"/>
      <c r="X63" s="88"/>
      <c r="Y63" s="273" t="s">
        <v>510</v>
      </c>
      <c r="Z63" s="95" t="s">
        <v>132</v>
      </c>
    </row>
    <row r="64" spans="1:26" ht="83.45" customHeight="1" x14ac:dyDescent="0.25">
      <c r="A64" s="382">
        <v>8</v>
      </c>
      <c r="B64" s="403" t="s">
        <v>65</v>
      </c>
      <c r="C64" s="385" t="s">
        <v>83</v>
      </c>
      <c r="D64" s="351">
        <v>830984</v>
      </c>
      <c r="E64" s="363">
        <v>600083730</v>
      </c>
      <c r="F64" s="351">
        <v>600083730</v>
      </c>
      <c r="G64" s="34" t="s">
        <v>334</v>
      </c>
      <c r="H64" s="62" t="s">
        <v>89</v>
      </c>
      <c r="I64" s="62" t="s">
        <v>90</v>
      </c>
      <c r="J64" s="62" t="s">
        <v>90</v>
      </c>
      <c r="K64" s="122" t="s">
        <v>478</v>
      </c>
      <c r="L64" s="173" t="s">
        <v>479</v>
      </c>
      <c r="M64" s="174">
        <v>5100000</v>
      </c>
      <c r="N64" s="62">
        <v>2019</v>
      </c>
      <c r="O64" s="175" t="s">
        <v>422</v>
      </c>
      <c r="P64" s="62"/>
      <c r="Q64" s="62" t="s">
        <v>91</v>
      </c>
      <c r="R64" s="62"/>
      <c r="S64" s="62"/>
      <c r="T64" s="62"/>
      <c r="U64" s="62"/>
      <c r="V64" s="62" t="s">
        <v>91</v>
      </c>
      <c r="W64" s="62"/>
      <c r="X64" s="62"/>
      <c r="Y64" s="274" t="s">
        <v>529</v>
      </c>
      <c r="Z64" s="65" t="s">
        <v>132</v>
      </c>
    </row>
    <row r="65" spans="1:26" ht="84.95" customHeight="1" x14ac:dyDescent="0.25">
      <c r="A65" s="383"/>
      <c r="B65" s="404"/>
      <c r="C65" s="386"/>
      <c r="D65" s="352"/>
      <c r="E65" s="364"/>
      <c r="F65" s="352"/>
      <c r="G65" s="435" t="s">
        <v>265</v>
      </c>
      <c r="H65" s="434" t="s">
        <v>89</v>
      </c>
      <c r="I65" s="434" t="s">
        <v>90</v>
      </c>
      <c r="J65" s="434" t="s">
        <v>90</v>
      </c>
      <c r="K65" s="179" t="s">
        <v>266</v>
      </c>
      <c r="L65" s="180">
        <v>4000000</v>
      </c>
      <c r="M65" s="161">
        <v>3400000</v>
      </c>
      <c r="N65" s="80">
        <v>2021</v>
      </c>
      <c r="O65" s="80">
        <v>2027</v>
      </c>
      <c r="P65" s="80"/>
      <c r="Q65" s="80"/>
      <c r="R65" s="80"/>
      <c r="S65" s="80" t="s">
        <v>91</v>
      </c>
      <c r="T65" s="80"/>
      <c r="U65" s="80"/>
      <c r="V65" s="80"/>
      <c r="W65" s="80"/>
      <c r="X65" s="80"/>
      <c r="Y65" s="275" t="s">
        <v>242</v>
      </c>
      <c r="Z65" s="86" t="s">
        <v>132</v>
      </c>
    </row>
    <row r="66" spans="1:26" ht="92.45" customHeight="1" x14ac:dyDescent="0.25">
      <c r="A66" s="383"/>
      <c r="B66" s="404"/>
      <c r="C66" s="386"/>
      <c r="D66" s="352"/>
      <c r="E66" s="364"/>
      <c r="F66" s="352"/>
      <c r="G66" s="436"/>
      <c r="H66" s="432"/>
      <c r="I66" s="432"/>
      <c r="J66" s="432"/>
      <c r="K66" s="179" t="s">
        <v>280</v>
      </c>
      <c r="L66" s="180">
        <v>5000000</v>
      </c>
      <c r="M66" s="161">
        <v>4250000</v>
      </c>
      <c r="N66" s="80">
        <v>2021</v>
      </c>
      <c r="O66" s="80">
        <v>2027</v>
      </c>
      <c r="P66" s="80" t="s">
        <v>91</v>
      </c>
      <c r="Q66" s="80"/>
      <c r="R66" s="80"/>
      <c r="S66" s="80"/>
      <c r="T66" s="80"/>
      <c r="U66" s="80"/>
      <c r="V66" s="80"/>
      <c r="W66" s="80"/>
      <c r="X66" s="80"/>
      <c r="Y66" s="275" t="s">
        <v>242</v>
      </c>
      <c r="Z66" s="86" t="s">
        <v>132</v>
      </c>
    </row>
    <row r="67" spans="1:26" ht="89.45" customHeight="1" x14ac:dyDescent="0.25">
      <c r="A67" s="383"/>
      <c r="B67" s="404"/>
      <c r="C67" s="386"/>
      <c r="D67" s="352"/>
      <c r="E67" s="364"/>
      <c r="F67" s="352"/>
      <c r="G67" s="437"/>
      <c r="H67" s="433"/>
      <c r="I67" s="433"/>
      <c r="J67" s="433"/>
      <c r="K67" s="179" t="s">
        <v>281</v>
      </c>
      <c r="L67" s="180">
        <v>5000000</v>
      </c>
      <c r="M67" s="161">
        <f>L67*0.85</f>
        <v>4250000</v>
      </c>
      <c r="N67" s="80">
        <v>2021</v>
      </c>
      <c r="O67" s="80">
        <v>2027</v>
      </c>
      <c r="P67" s="80"/>
      <c r="Q67" s="80" t="s">
        <v>91</v>
      </c>
      <c r="R67" s="80"/>
      <c r="S67" s="80"/>
      <c r="T67" s="80"/>
      <c r="U67" s="80"/>
      <c r="V67" s="80"/>
      <c r="W67" s="80"/>
      <c r="X67" s="80"/>
      <c r="Y67" s="275" t="s">
        <v>242</v>
      </c>
      <c r="Z67" s="86" t="s">
        <v>132</v>
      </c>
    </row>
    <row r="68" spans="1:26" ht="68.45" customHeight="1" x14ac:dyDescent="0.25">
      <c r="A68" s="383"/>
      <c r="B68" s="404"/>
      <c r="C68" s="386"/>
      <c r="D68" s="352"/>
      <c r="E68" s="364"/>
      <c r="F68" s="352"/>
      <c r="G68" s="79" t="s">
        <v>267</v>
      </c>
      <c r="H68" s="214" t="s">
        <v>89</v>
      </c>
      <c r="I68" s="214" t="s">
        <v>90</v>
      </c>
      <c r="J68" s="214" t="s">
        <v>90</v>
      </c>
      <c r="K68" s="179" t="s">
        <v>544</v>
      </c>
      <c r="L68" s="180">
        <v>15000000</v>
      </c>
      <c r="M68" s="161">
        <f t="shared" ref="M68:M82" si="2">L68*0.85</f>
        <v>12750000</v>
      </c>
      <c r="N68" s="80">
        <v>2021</v>
      </c>
      <c r="O68" s="80">
        <v>2027</v>
      </c>
      <c r="P68" s="80"/>
      <c r="Q68" s="80"/>
      <c r="R68" s="80"/>
      <c r="S68" s="80"/>
      <c r="T68" s="80"/>
      <c r="U68" s="80"/>
      <c r="V68" s="80" t="s">
        <v>91</v>
      </c>
      <c r="W68" s="80"/>
      <c r="X68" s="80"/>
      <c r="Y68" s="275" t="s">
        <v>242</v>
      </c>
      <c r="Z68" s="86" t="s">
        <v>132</v>
      </c>
    </row>
    <row r="69" spans="1:26" ht="38.450000000000003" customHeight="1" x14ac:dyDescent="0.25">
      <c r="A69" s="383"/>
      <c r="B69" s="404"/>
      <c r="C69" s="386"/>
      <c r="D69" s="352"/>
      <c r="E69" s="364"/>
      <c r="F69" s="352"/>
      <c r="G69" s="79" t="s">
        <v>223</v>
      </c>
      <c r="H69" s="214" t="s">
        <v>89</v>
      </c>
      <c r="I69" s="214" t="s">
        <v>90</v>
      </c>
      <c r="J69" s="214" t="s">
        <v>90</v>
      </c>
      <c r="K69" s="179" t="s">
        <v>282</v>
      </c>
      <c r="L69" s="180">
        <v>1000000</v>
      </c>
      <c r="M69" s="161">
        <f t="shared" ref="M69:M70" si="3">L69*0.85</f>
        <v>850000</v>
      </c>
      <c r="N69" s="80">
        <v>2021</v>
      </c>
      <c r="O69" s="80">
        <v>2027</v>
      </c>
      <c r="P69" s="80" t="s">
        <v>91</v>
      </c>
      <c r="Q69" s="80" t="s">
        <v>91</v>
      </c>
      <c r="R69" s="80"/>
      <c r="S69" s="80" t="s">
        <v>91</v>
      </c>
      <c r="T69" s="80"/>
      <c r="U69" s="80"/>
      <c r="V69" s="80" t="s">
        <v>91</v>
      </c>
      <c r="W69" s="80"/>
      <c r="X69" s="80"/>
      <c r="Y69" s="275" t="s">
        <v>242</v>
      </c>
      <c r="Z69" s="86" t="s">
        <v>132</v>
      </c>
    </row>
    <row r="70" spans="1:26" ht="29.45" customHeight="1" thickBot="1" x14ac:dyDescent="0.3">
      <c r="A70" s="384"/>
      <c r="B70" s="405"/>
      <c r="C70" s="387"/>
      <c r="D70" s="353"/>
      <c r="E70" s="365"/>
      <c r="F70" s="353"/>
      <c r="G70" s="285" t="s">
        <v>234</v>
      </c>
      <c r="H70" s="286" t="s">
        <v>89</v>
      </c>
      <c r="I70" s="286" t="s">
        <v>90</v>
      </c>
      <c r="J70" s="286" t="s">
        <v>90</v>
      </c>
      <c r="K70" s="291" t="s">
        <v>240</v>
      </c>
      <c r="L70" s="315">
        <v>9000000</v>
      </c>
      <c r="M70" s="317">
        <f t="shared" si="3"/>
        <v>7650000</v>
      </c>
      <c r="N70" s="289">
        <v>2021</v>
      </c>
      <c r="O70" s="289">
        <v>2027</v>
      </c>
      <c r="P70" s="289"/>
      <c r="Q70" s="289"/>
      <c r="R70" s="289"/>
      <c r="S70" s="289"/>
      <c r="T70" s="289"/>
      <c r="U70" s="289"/>
      <c r="V70" s="289"/>
      <c r="W70" s="289"/>
      <c r="X70" s="289" t="s">
        <v>522</v>
      </c>
      <c r="Y70" s="289" t="s">
        <v>242</v>
      </c>
      <c r="Z70" s="290" t="s">
        <v>132</v>
      </c>
    </row>
    <row r="71" spans="1:26" ht="72.599999999999994" customHeight="1" x14ac:dyDescent="0.25">
      <c r="A71" s="382">
        <v>9</v>
      </c>
      <c r="B71" s="354" t="s">
        <v>66</v>
      </c>
      <c r="C71" s="385" t="s">
        <v>83</v>
      </c>
      <c r="D71" s="351">
        <v>47324082</v>
      </c>
      <c r="E71" s="363">
        <v>600083900</v>
      </c>
      <c r="F71" s="351" t="s">
        <v>67</v>
      </c>
      <c r="G71" s="436" t="s">
        <v>321</v>
      </c>
      <c r="H71" s="432" t="s">
        <v>89</v>
      </c>
      <c r="I71" s="432" t="s">
        <v>90</v>
      </c>
      <c r="J71" s="432" t="s">
        <v>90</v>
      </c>
      <c r="K71" s="305" t="s">
        <v>283</v>
      </c>
      <c r="L71" s="223">
        <v>5000000</v>
      </c>
      <c r="M71" s="156">
        <f t="shared" si="2"/>
        <v>4250000</v>
      </c>
      <c r="N71" s="72">
        <v>2021</v>
      </c>
      <c r="O71" s="72">
        <v>2027</v>
      </c>
      <c r="P71" s="72" t="s">
        <v>91</v>
      </c>
      <c r="Q71" s="72"/>
      <c r="R71" s="72"/>
      <c r="S71" s="72" t="s">
        <v>91</v>
      </c>
      <c r="T71" s="72"/>
      <c r="U71" s="72"/>
      <c r="V71" s="72"/>
      <c r="W71" s="72"/>
      <c r="X71" s="212"/>
      <c r="Y71" s="283" t="s">
        <v>530</v>
      </c>
      <c r="Z71" s="78" t="s">
        <v>132</v>
      </c>
    </row>
    <row r="72" spans="1:26" ht="81" customHeight="1" x14ac:dyDescent="0.25">
      <c r="A72" s="383"/>
      <c r="B72" s="355"/>
      <c r="C72" s="386"/>
      <c r="D72" s="352"/>
      <c r="E72" s="364"/>
      <c r="F72" s="352"/>
      <c r="G72" s="436"/>
      <c r="H72" s="432"/>
      <c r="I72" s="432"/>
      <c r="J72" s="432"/>
      <c r="K72" s="236" t="s">
        <v>284</v>
      </c>
      <c r="L72" s="206">
        <v>5000000</v>
      </c>
      <c r="M72" s="161">
        <f t="shared" si="2"/>
        <v>4250000</v>
      </c>
      <c r="N72" s="80">
        <v>2021</v>
      </c>
      <c r="O72" s="80">
        <v>2027</v>
      </c>
      <c r="P72" s="80" t="s">
        <v>91</v>
      </c>
      <c r="Q72" s="80"/>
      <c r="R72" s="80"/>
      <c r="S72" s="80"/>
      <c r="T72" s="80"/>
      <c r="U72" s="80"/>
      <c r="V72" s="80"/>
      <c r="W72" s="80"/>
      <c r="X72" s="80"/>
      <c r="Y72" s="283" t="s">
        <v>530</v>
      </c>
      <c r="Z72" s="86" t="s">
        <v>132</v>
      </c>
    </row>
    <row r="73" spans="1:26" ht="72.599999999999994" customHeight="1" x14ac:dyDescent="0.25">
      <c r="A73" s="383"/>
      <c r="B73" s="355"/>
      <c r="C73" s="386"/>
      <c r="D73" s="352"/>
      <c r="E73" s="364"/>
      <c r="F73" s="352"/>
      <c r="G73" s="437"/>
      <c r="H73" s="433"/>
      <c r="I73" s="433"/>
      <c r="J73" s="433"/>
      <c r="K73" s="236" t="s">
        <v>285</v>
      </c>
      <c r="L73" s="206">
        <v>5000000</v>
      </c>
      <c r="M73" s="161">
        <f t="shared" si="2"/>
        <v>4250000</v>
      </c>
      <c r="N73" s="80">
        <v>2021</v>
      </c>
      <c r="O73" s="80">
        <v>2027</v>
      </c>
      <c r="P73" s="80"/>
      <c r="Q73" s="80" t="s">
        <v>91</v>
      </c>
      <c r="R73" s="80"/>
      <c r="S73" s="80"/>
      <c r="T73" s="80"/>
      <c r="U73" s="80"/>
      <c r="V73" s="80"/>
      <c r="W73" s="80"/>
      <c r="X73" s="80"/>
      <c r="Y73" s="283" t="s">
        <v>530</v>
      </c>
      <c r="Z73" s="86" t="s">
        <v>132</v>
      </c>
    </row>
    <row r="74" spans="1:26" ht="156.6" customHeight="1" x14ac:dyDescent="0.25">
      <c r="A74" s="383"/>
      <c r="B74" s="355"/>
      <c r="C74" s="386"/>
      <c r="D74" s="352"/>
      <c r="E74" s="364"/>
      <c r="F74" s="352"/>
      <c r="G74" s="79" t="s">
        <v>286</v>
      </c>
      <c r="H74" s="80" t="s">
        <v>89</v>
      </c>
      <c r="I74" s="80" t="s">
        <v>90</v>
      </c>
      <c r="J74" s="80" t="s">
        <v>90</v>
      </c>
      <c r="K74" s="87" t="s">
        <v>287</v>
      </c>
      <c r="L74" s="206">
        <v>7500000</v>
      </c>
      <c r="M74" s="161">
        <f t="shared" si="2"/>
        <v>6375000</v>
      </c>
      <c r="N74" s="214">
        <v>2022</v>
      </c>
      <c r="O74" s="80">
        <v>2023</v>
      </c>
      <c r="P74" s="80"/>
      <c r="Q74" s="80"/>
      <c r="R74" s="80" t="s">
        <v>91</v>
      </c>
      <c r="S74" s="80" t="s">
        <v>91</v>
      </c>
      <c r="T74" s="80"/>
      <c r="U74" s="80"/>
      <c r="V74" s="80" t="s">
        <v>91</v>
      </c>
      <c r="W74" s="80" t="s">
        <v>91</v>
      </c>
      <c r="X74" s="80"/>
      <c r="Y74" s="272" t="s">
        <v>531</v>
      </c>
      <c r="Z74" s="86" t="s">
        <v>132</v>
      </c>
    </row>
    <row r="75" spans="1:26" ht="72.599999999999994" customHeight="1" x14ac:dyDescent="0.25">
      <c r="A75" s="383"/>
      <c r="B75" s="355"/>
      <c r="C75" s="386"/>
      <c r="D75" s="352"/>
      <c r="E75" s="364"/>
      <c r="F75" s="352"/>
      <c r="G75" s="79" t="s">
        <v>255</v>
      </c>
      <c r="H75" s="80" t="s">
        <v>259</v>
      </c>
      <c r="I75" s="80" t="s">
        <v>90</v>
      </c>
      <c r="J75" s="80" t="s">
        <v>90</v>
      </c>
      <c r="K75" s="87" t="s">
        <v>256</v>
      </c>
      <c r="L75" s="206">
        <v>6000000</v>
      </c>
      <c r="M75" s="161">
        <f t="shared" si="2"/>
        <v>5100000</v>
      </c>
      <c r="N75" s="214">
        <v>2024</v>
      </c>
      <c r="O75" s="80">
        <v>2027</v>
      </c>
      <c r="P75" s="80"/>
      <c r="Q75" s="80"/>
      <c r="R75" s="80"/>
      <c r="S75" s="80"/>
      <c r="T75" s="80"/>
      <c r="U75" s="80"/>
      <c r="V75" s="80" t="s">
        <v>91</v>
      </c>
      <c r="W75" s="80"/>
      <c r="X75" s="80"/>
      <c r="Y75" s="272" t="s">
        <v>531</v>
      </c>
      <c r="Z75" s="86" t="s">
        <v>132</v>
      </c>
    </row>
    <row r="76" spans="1:26" ht="59.45" customHeight="1" x14ac:dyDescent="0.25">
      <c r="A76" s="383"/>
      <c r="B76" s="355"/>
      <c r="C76" s="386"/>
      <c r="D76" s="352"/>
      <c r="E76" s="364"/>
      <c r="F76" s="352"/>
      <c r="G76" s="79" t="s">
        <v>257</v>
      </c>
      <c r="H76" s="80" t="s">
        <v>259</v>
      </c>
      <c r="I76" s="80" t="s">
        <v>90</v>
      </c>
      <c r="J76" s="80" t="s">
        <v>90</v>
      </c>
      <c r="K76" s="87" t="s">
        <v>258</v>
      </c>
      <c r="L76" s="206">
        <v>150000</v>
      </c>
      <c r="M76" s="161">
        <f t="shared" si="2"/>
        <v>127500</v>
      </c>
      <c r="N76" s="214">
        <v>2022</v>
      </c>
      <c r="O76" s="80">
        <v>2023</v>
      </c>
      <c r="P76" s="80"/>
      <c r="Q76" s="80"/>
      <c r="R76" s="80"/>
      <c r="S76" s="80"/>
      <c r="T76" s="80"/>
      <c r="U76" s="80" t="s">
        <v>91</v>
      </c>
      <c r="V76" s="80" t="s">
        <v>91</v>
      </c>
      <c r="W76" s="80"/>
      <c r="X76" s="80"/>
      <c r="Y76" s="272" t="s">
        <v>530</v>
      </c>
      <c r="Z76" s="86" t="s">
        <v>132</v>
      </c>
    </row>
    <row r="77" spans="1:26" ht="59.1" customHeight="1" x14ac:dyDescent="0.25">
      <c r="A77" s="383"/>
      <c r="B77" s="355"/>
      <c r="C77" s="386"/>
      <c r="D77" s="352"/>
      <c r="E77" s="364"/>
      <c r="F77" s="352"/>
      <c r="G77" s="79" t="s">
        <v>288</v>
      </c>
      <c r="H77" s="80" t="s">
        <v>259</v>
      </c>
      <c r="I77" s="80" t="s">
        <v>90</v>
      </c>
      <c r="J77" s="80" t="s">
        <v>90</v>
      </c>
      <c r="K77" s="87" t="s">
        <v>289</v>
      </c>
      <c r="L77" s="206">
        <v>2000000</v>
      </c>
      <c r="M77" s="161">
        <f t="shared" si="2"/>
        <v>1700000</v>
      </c>
      <c r="N77" s="214">
        <v>2021</v>
      </c>
      <c r="O77" s="80">
        <v>2027</v>
      </c>
      <c r="P77" s="80"/>
      <c r="Q77" s="80" t="s">
        <v>91</v>
      </c>
      <c r="R77" s="80" t="s">
        <v>91</v>
      </c>
      <c r="S77" s="80" t="s">
        <v>91</v>
      </c>
      <c r="T77" s="80"/>
      <c r="U77" s="80"/>
      <c r="V77" s="80" t="s">
        <v>91</v>
      </c>
      <c r="W77" s="80"/>
      <c r="X77" s="80"/>
      <c r="Y77" s="272" t="s">
        <v>530</v>
      </c>
      <c r="Z77" s="86" t="s">
        <v>132</v>
      </c>
    </row>
    <row r="78" spans="1:26" ht="24.95" customHeight="1" thickBot="1" x14ac:dyDescent="0.3">
      <c r="A78" s="384"/>
      <c r="B78" s="356"/>
      <c r="C78" s="387"/>
      <c r="D78" s="353"/>
      <c r="E78" s="365"/>
      <c r="F78" s="353"/>
      <c r="G78" s="285" t="s">
        <v>234</v>
      </c>
      <c r="H78" s="289" t="s">
        <v>259</v>
      </c>
      <c r="I78" s="289" t="s">
        <v>90</v>
      </c>
      <c r="J78" s="289" t="s">
        <v>90</v>
      </c>
      <c r="K78" s="291" t="s">
        <v>240</v>
      </c>
      <c r="L78" s="316">
        <v>9000000</v>
      </c>
      <c r="M78" s="317">
        <f t="shared" si="2"/>
        <v>7650000</v>
      </c>
      <c r="N78" s="286">
        <v>2021</v>
      </c>
      <c r="O78" s="289">
        <v>2027</v>
      </c>
      <c r="P78" s="289"/>
      <c r="Q78" s="289"/>
      <c r="R78" s="289"/>
      <c r="S78" s="289"/>
      <c r="T78" s="289"/>
      <c r="U78" s="289"/>
      <c r="V78" s="289"/>
      <c r="W78" s="289"/>
      <c r="X78" s="289" t="s">
        <v>522</v>
      </c>
      <c r="Y78" s="273" t="s">
        <v>242</v>
      </c>
      <c r="Z78" s="290" t="s">
        <v>132</v>
      </c>
    </row>
    <row r="79" spans="1:26" ht="63.6" customHeight="1" x14ac:dyDescent="0.25">
      <c r="A79" s="382">
        <v>10</v>
      </c>
      <c r="B79" s="354" t="s">
        <v>68</v>
      </c>
      <c r="C79" s="385" t="s">
        <v>83</v>
      </c>
      <c r="D79" s="351">
        <v>47324180</v>
      </c>
      <c r="E79" s="363">
        <v>600083764</v>
      </c>
      <c r="F79" s="351">
        <v>600083764</v>
      </c>
      <c r="G79" s="40" t="s">
        <v>134</v>
      </c>
      <c r="H79" s="62" t="s">
        <v>89</v>
      </c>
      <c r="I79" s="62" t="s">
        <v>90</v>
      </c>
      <c r="J79" s="62" t="s">
        <v>90</v>
      </c>
      <c r="K79" s="122" t="s">
        <v>135</v>
      </c>
      <c r="L79" s="224">
        <v>3000000</v>
      </c>
      <c r="M79" s="174">
        <f t="shared" si="2"/>
        <v>2550000</v>
      </c>
      <c r="N79" s="175" t="s">
        <v>449</v>
      </c>
      <c r="O79" s="175" t="s">
        <v>480</v>
      </c>
      <c r="P79" s="62" t="s">
        <v>91</v>
      </c>
      <c r="Q79" s="62" t="s">
        <v>91</v>
      </c>
      <c r="R79" s="62" t="s">
        <v>91</v>
      </c>
      <c r="S79" s="62" t="s">
        <v>91</v>
      </c>
      <c r="T79" s="62"/>
      <c r="U79" s="62"/>
      <c r="V79" s="62"/>
      <c r="W79" s="62" t="s">
        <v>91</v>
      </c>
      <c r="X79" s="62"/>
      <c r="Y79" s="62" t="s">
        <v>133</v>
      </c>
      <c r="Z79" s="65" t="s">
        <v>132</v>
      </c>
    </row>
    <row r="80" spans="1:26" ht="53.45" customHeight="1" x14ac:dyDescent="0.25">
      <c r="A80" s="383"/>
      <c r="B80" s="355"/>
      <c r="C80" s="386"/>
      <c r="D80" s="352"/>
      <c r="E80" s="364"/>
      <c r="F80" s="352"/>
      <c r="G80" s="35" t="s">
        <v>535</v>
      </c>
      <c r="H80" s="80" t="s">
        <v>89</v>
      </c>
      <c r="I80" s="80" t="s">
        <v>90</v>
      </c>
      <c r="J80" s="80" t="s">
        <v>90</v>
      </c>
      <c r="K80" s="87" t="s">
        <v>136</v>
      </c>
      <c r="L80" s="282" t="s">
        <v>536</v>
      </c>
      <c r="M80" s="297" t="s">
        <v>537</v>
      </c>
      <c r="N80" s="84" t="s">
        <v>449</v>
      </c>
      <c r="O80" s="84" t="s">
        <v>480</v>
      </c>
      <c r="P80" s="80"/>
      <c r="Q80" s="80"/>
      <c r="R80" s="80" t="s">
        <v>91</v>
      </c>
      <c r="S80" s="80"/>
      <c r="T80" s="80"/>
      <c r="U80" s="80"/>
      <c r="V80" s="80"/>
      <c r="W80" s="80"/>
      <c r="X80" s="80"/>
      <c r="Y80" s="80" t="s">
        <v>133</v>
      </c>
      <c r="Z80" s="86" t="s">
        <v>132</v>
      </c>
    </row>
    <row r="81" spans="1:26" ht="44.1" customHeight="1" x14ac:dyDescent="0.25">
      <c r="A81" s="383"/>
      <c r="B81" s="355"/>
      <c r="C81" s="386"/>
      <c r="D81" s="352"/>
      <c r="E81" s="364"/>
      <c r="F81" s="352"/>
      <c r="G81" s="232" t="s">
        <v>137</v>
      </c>
      <c r="H81" s="211" t="s">
        <v>89</v>
      </c>
      <c r="I81" s="211" t="s">
        <v>90</v>
      </c>
      <c r="J81" s="211" t="s">
        <v>90</v>
      </c>
      <c r="K81" s="230" t="s">
        <v>138</v>
      </c>
      <c r="L81" s="231">
        <v>200000</v>
      </c>
      <c r="M81" s="193">
        <f t="shared" si="2"/>
        <v>170000</v>
      </c>
      <c r="N81" s="292" t="s">
        <v>449</v>
      </c>
      <c r="O81" s="292" t="s">
        <v>480</v>
      </c>
      <c r="P81" s="211"/>
      <c r="Q81" s="211" t="s">
        <v>91</v>
      </c>
      <c r="R81" s="211"/>
      <c r="S81" s="211"/>
      <c r="T81" s="211"/>
      <c r="U81" s="211"/>
      <c r="V81" s="211" t="s">
        <v>91</v>
      </c>
      <c r="W81" s="211"/>
      <c r="X81" s="211"/>
      <c r="Y81" s="211" t="s">
        <v>133</v>
      </c>
      <c r="Z81" s="195" t="s">
        <v>132</v>
      </c>
    </row>
    <row r="82" spans="1:26" ht="35.450000000000003" customHeight="1" thickBot="1" x14ac:dyDescent="0.3">
      <c r="A82" s="384"/>
      <c r="B82" s="356"/>
      <c r="C82" s="387"/>
      <c r="D82" s="353"/>
      <c r="E82" s="365"/>
      <c r="F82" s="353"/>
      <c r="G82" s="293" t="s">
        <v>533</v>
      </c>
      <c r="H82" s="289" t="s">
        <v>89</v>
      </c>
      <c r="I82" s="289" t="s">
        <v>90</v>
      </c>
      <c r="J82" s="289" t="s">
        <v>90</v>
      </c>
      <c r="K82" s="294" t="s">
        <v>534</v>
      </c>
      <c r="L82" s="295">
        <v>140000</v>
      </c>
      <c r="M82" s="288">
        <f t="shared" si="2"/>
        <v>119000</v>
      </c>
      <c r="N82" s="296">
        <v>2021</v>
      </c>
      <c r="O82" s="296">
        <v>2027</v>
      </c>
      <c r="P82" s="289"/>
      <c r="Q82" s="289"/>
      <c r="R82" s="289"/>
      <c r="S82" s="289"/>
      <c r="T82" s="289"/>
      <c r="U82" s="289"/>
      <c r="V82" s="289" t="s">
        <v>522</v>
      </c>
      <c r="W82" s="289"/>
      <c r="X82" s="289"/>
      <c r="Y82" s="289" t="s">
        <v>133</v>
      </c>
      <c r="Z82" s="290" t="s">
        <v>132</v>
      </c>
    </row>
    <row r="83" spans="1:26" ht="87.6" customHeight="1" x14ac:dyDescent="0.25">
      <c r="A83" s="382">
        <v>11</v>
      </c>
      <c r="B83" s="354" t="s">
        <v>69</v>
      </c>
      <c r="C83" s="385" t="s">
        <v>83</v>
      </c>
      <c r="D83" s="351">
        <v>47326417</v>
      </c>
      <c r="E83" s="363">
        <v>600083748</v>
      </c>
      <c r="F83" s="351">
        <v>600083748</v>
      </c>
      <c r="G83" s="226" t="s">
        <v>115</v>
      </c>
      <c r="H83" s="72" t="s">
        <v>89</v>
      </c>
      <c r="I83" s="72" t="s">
        <v>90</v>
      </c>
      <c r="J83" s="72" t="s">
        <v>90</v>
      </c>
      <c r="K83" s="154" t="s">
        <v>335</v>
      </c>
      <c r="L83" s="75" t="s">
        <v>392</v>
      </c>
      <c r="M83" s="156">
        <v>1700000</v>
      </c>
      <c r="N83" s="72">
        <v>2019</v>
      </c>
      <c r="O83" s="76" t="s">
        <v>422</v>
      </c>
      <c r="P83" s="72" t="s">
        <v>91</v>
      </c>
      <c r="Q83" s="72" t="s">
        <v>91</v>
      </c>
      <c r="R83" s="72" t="s">
        <v>91</v>
      </c>
      <c r="S83" s="72" t="s">
        <v>91</v>
      </c>
      <c r="T83" s="72"/>
      <c r="U83" s="72" t="s">
        <v>91</v>
      </c>
      <c r="V83" s="72"/>
      <c r="W83" s="72"/>
      <c r="X83" s="72"/>
      <c r="Y83" s="299" t="s">
        <v>242</v>
      </c>
      <c r="Z83" s="78" t="s">
        <v>132</v>
      </c>
    </row>
    <row r="84" spans="1:26" ht="89.1" customHeight="1" x14ac:dyDescent="0.25">
      <c r="A84" s="383"/>
      <c r="B84" s="355"/>
      <c r="C84" s="386"/>
      <c r="D84" s="352"/>
      <c r="E84" s="364"/>
      <c r="F84" s="352"/>
      <c r="G84" s="35" t="s">
        <v>120</v>
      </c>
      <c r="H84" s="80" t="s">
        <v>89</v>
      </c>
      <c r="I84" s="80" t="s">
        <v>90</v>
      </c>
      <c r="J84" s="80" t="s">
        <v>90</v>
      </c>
      <c r="K84" s="87" t="s">
        <v>312</v>
      </c>
      <c r="L84" s="83" t="s">
        <v>481</v>
      </c>
      <c r="M84" s="161">
        <v>4250000</v>
      </c>
      <c r="N84" s="80">
        <v>2021</v>
      </c>
      <c r="O84" s="85">
        <v>2027</v>
      </c>
      <c r="P84" s="80"/>
      <c r="Q84" s="80"/>
      <c r="R84" s="80"/>
      <c r="S84" s="80" t="s">
        <v>91</v>
      </c>
      <c r="T84" s="80"/>
      <c r="U84" s="80"/>
      <c r="V84" s="80"/>
      <c r="W84" s="80"/>
      <c r="X84" s="80"/>
      <c r="Y84" s="272" t="s">
        <v>530</v>
      </c>
      <c r="Z84" s="86" t="s">
        <v>132</v>
      </c>
    </row>
    <row r="85" spans="1:26" ht="72.599999999999994" customHeight="1" x14ac:dyDescent="0.25">
      <c r="A85" s="383"/>
      <c r="B85" s="355"/>
      <c r="C85" s="386"/>
      <c r="D85" s="352"/>
      <c r="E85" s="364"/>
      <c r="F85" s="352"/>
      <c r="G85" s="35" t="s">
        <v>313</v>
      </c>
      <c r="H85" s="80" t="s">
        <v>89</v>
      </c>
      <c r="I85" s="80" t="s">
        <v>90</v>
      </c>
      <c r="J85" s="80" t="s">
        <v>90</v>
      </c>
      <c r="K85" s="87" t="s">
        <v>314</v>
      </c>
      <c r="L85" s="180">
        <v>5000000</v>
      </c>
      <c r="M85" s="161">
        <f>L85*0.85</f>
        <v>4250000</v>
      </c>
      <c r="N85" s="80">
        <v>2021</v>
      </c>
      <c r="O85" s="85">
        <v>2027</v>
      </c>
      <c r="P85" s="80" t="s">
        <v>91</v>
      </c>
      <c r="Q85" s="80" t="s">
        <v>91</v>
      </c>
      <c r="R85" s="80" t="s">
        <v>91</v>
      </c>
      <c r="S85" s="80" t="s">
        <v>91</v>
      </c>
      <c r="T85" s="80"/>
      <c r="U85" s="80"/>
      <c r="V85" s="80" t="s">
        <v>91</v>
      </c>
      <c r="W85" s="80"/>
      <c r="X85" s="80"/>
      <c r="Y85" s="272" t="s">
        <v>530</v>
      </c>
      <c r="Z85" s="86" t="s">
        <v>132</v>
      </c>
    </row>
    <row r="86" spans="1:26" ht="73.5" customHeight="1" x14ac:dyDescent="0.25">
      <c r="A86" s="383"/>
      <c r="B86" s="355"/>
      <c r="C86" s="386"/>
      <c r="D86" s="352"/>
      <c r="E86" s="364"/>
      <c r="F86" s="352"/>
      <c r="G86" s="234" t="s">
        <v>310</v>
      </c>
      <c r="H86" s="211" t="s">
        <v>89</v>
      </c>
      <c r="I86" s="211" t="s">
        <v>90</v>
      </c>
      <c r="J86" s="211" t="s">
        <v>90</v>
      </c>
      <c r="K86" s="306" t="s">
        <v>311</v>
      </c>
      <c r="L86" s="284" t="s">
        <v>482</v>
      </c>
      <c r="M86" s="193">
        <v>10625000</v>
      </c>
      <c r="N86" s="211">
        <v>2021</v>
      </c>
      <c r="O86" s="194">
        <v>2027</v>
      </c>
      <c r="P86" s="211" t="s">
        <v>91</v>
      </c>
      <c r="Q86" s="211" t="s">
        <v>91</v>
      </c>
      <c r="R86" s="211" t="s">
        <v>91</v>
      </c>
      <c r="S86" s="211" t="s">
        <v>91</v>
      </c>
      <c r="T86" s="211"/>
      <c r="U86" s="211"/>
      <c r="V86" s="211" t="s">
        <v>91</v>
      </c>
      <c r="W86" s="211"/>
      <c r="X86" s="211"/>
      <c r="Y86" s="272" t="s">
        <v>530</v>
      </c>
      <c r="Z86" s="195" t="s">
        <v>132</v>
      </c>
    </row>
    <row r="87" spans="1:26" ht="33.6" customHeight="1" thickBot="1" x14ac:dyDescent="0.3">
      <c r="A87" s="384"/>
      <c r="B87" s="356"/>
      <c r="C87" s="387"/>
      <c r="D87" s="353"/>
      <c r="E87" s="365"/>
      <c r="F87" s="353"/>
      <c r="G87" s="285" t="s">
        <v>234</v>
      </c>
      <c r="H87" s="289" t="s">
        <v>89</v>
      </c>
      <c r="I87" s="289" t="s">
        <v>90</v>
      </c>
      <c r="J87" s="289" t="s">
        <v>90</v>
      </c>
      <c r="K87" s="298" t="s">
        <v>240</v>
      </c>
      <c r="L87" s="287">
        <v>8000000</v>
      </c>
      <c r="M87" s="288">
        <v>2550000</v>
      </c>
      <c r="N87" s="289">
        <v>2021</v>
      </c>
      <c r="O87" s="273">
        <v>2027</v>
      </c>
      <c r="P87" s="289"/>
      <c r="Q87" s="289"/>
      <c r="R87" s="289"/>
      <c r="S87" s="289"/>
      <c r="T87" s="289"/>
      <c r="U87" s="289"/>
      <c r="V87" s="289"/>
      <c r="W87" s="289"/>
      <c r="X87" s="289" t="s">
        <v>522</v>
      </c>
      <c r="Y87" s="273" t="s">
        <v>242</v>
      </c>
      <c r="Z87" s="290" t="s">
        <v>132</v>
      </c>
    </row>
    <row r="88" spans="1:26" ht="85.5" customHeight="1" x14ac:dyDescent="0.25">
      <c r="A88" s="382">
        <v>12</v>
      </c>
      <c r="B88" s="403" t="s">
        <v>70</v>
      </c>
      <c r="C88" s="469" t="s">
        <v>483</v>
      </c>
      <c r="D88" s="351">
        <v>70983381</v>
      </c>
      <c r="E88" s="363">
        <v>600083683</v>
      </c>
      <c r="F88" s="351">
        <v>600083683</v>
      </c>
      <c r="G88" s="218" t="s">
        <v>140</v>
      </c>
      <c r="H88" s="72" t="s">
        <v>89</v>
      </c>
      <c r="I88" s="72" t="s">
        <v>90</v>
      </c>
      <c r="J88" s="72" t="s">
        <v>231</v>
      </c>
      <c r="K88" s="154" t="s">
        <v>336</v>
      </c>
      <c r="L88" s="223">
        <v>1500000</v>
      </c>
      <c r="M88" s="156">
        <f t="shared" ref="M88:M106" si="4">L88*0.85</f>
        <v>1275000</v>
      </c>
      <c r="N88" s="72">
        <v>2020</v>
      </c>
      <c r="O88" s="72">
        <v>2027</v>
      </c>
      <c r="P88" s="72"/>
      <c r="Q88" s="72" t="s">
        <v>91</v>
      </c>
      <c r="R88" s="72" t="s">
        <v>91</v>
      </c>
      <c r="S88" s="72"/>
      <c r="T88" s="72"/>
      <c r="U88" s="72"/>
      <c r="V88" s="76" t="s">
        <v>484</v>
      </c>
      <c r="W88" s="72"/>
      <c r="X88" s="72"/>
      <c r="Y88" s="72" t="s">
        <v>133</v>
      </c>
      <c r="Z88" s="78" t="s">
        <v>132</v>
      </c>
    </row>
    <row r="89" spans="1:26" ht="54" customHeight="1" x14ac:dyDescent="0.25">
      <c r="A89" s="383"/>
      <c r="B89" s="404"/>
      <c r="C89" s="470"/>
      <c r="D89" s="352"/>
      <c r="E89" s="364"/>
      <c r="F89" s="352"/>
      <c r="G89" s="36" t="s">
        <v>141</v>
      </c>
      <c r="H89" s="80" t="s">
        <v>89</v>
      </c>
      <c r="I89" s="80" t="s">
        <v>90</v>
      </c>
      <c r="J89" s="80" t="s">
        <v>231</v>
      </c>
      <c r="K89" s="227" t="s">
        <v>142</v>
      </c>
      <c r="L89" s="158" t="s">
        <v>485</v>
      </c>
      <c r="M89" s="161">
        <v>510000</v>
      </c>
      <c r="N89" s="80">
        <v>2020</v>
      </c>
      <c r="O89" s="80">
        <v>2027</v>
      </c>
      <c r="P89" s="80"/>
      <c r="Q89" s="80"/>
      <c r="R89" s="80" t="s">
        <v>91</v>
      </c>
      <c r="S89" s="80"/>
      <c r="T89" s="80"/>
      <c r="U89" s="80"/>
      <c r="V89" s="84" t="s">
        <v>484</v>
      </c>
      <c r="W89" s="80"/>
      <c r="X89" s="80"/>
      <c r="Y89" s="80" t="s">
        <v>133</v>
      </c>
      <c r="Z89" s="86" t="s">
        <v>132</v>
      </c>
    </row>
    <row r="90" spans="1:26" ht="39.950000000000003" customHeight="1" x14ac:dyDescent="0.25">
      <c r="A90" s="383"/>
      <c r="B90" s="404"/>
      <c r="C90" s="470"/>
      <c r="D90" s="352"/>
      <c r="E90" s="364"/>
      <c r="F90" s="352"/>
      <c r="G90" s="36" t="s">
        <v>143</v>
      </c>
      <c r="H90" s="80" t="s">
        <v>89</v>
      </c>
      <c r="I90" s="80" t="s">
        <v>90</v>
      </c>
      <c r="J90" s="80" t="s">
        <v>231</v>
      </c>
      <c r="K90" s="228" t="s">
        <v>144</v>
      </c>
      <c r="L90" s="158" t="s">
        <v>486</v>
      </c>
      <c r="M90" s="161">
        <v>4250000</v>
      </c>
      <c r="N90" s="80">
        <v>2020</v>
      </c>
      <c r="O90" s="80">
        <v>2027</v>
      </c>
      <c r="P90" s="80" t="s">
        <v>91</v>
      </c>
      <c r="Q90" s="80" t="s">
        <v>91</v>
      </c>
      <c r="R90" s="80" t="s">
        <v>91</v>
      </c>
      <c r="S90" s="80" t="s">
        <v>91</v>
      </c>
      <c r="T90" s="80"/>
      <c r="U90" s="80"/>
      <c r="V90" s="80"/>
      <c r="W90" s="80"/>
      <c r="X90" s="80"/>
      <c r="Y90" s="80"/>
      <c r="Z90" s="86" t="s">
        <v>132</v>
      </c>
    </row>
    <row r="91" spans="1:26" ht="44.45" customHeight="1" x14ac:dyDescent="0.25">
      <c r="A91" s="383"/>
      <c r="B91" s="404"/>
      <c r="C91" s="470"/>
      <c r="D91" s="352"/>
      <c r="E91" s="364"/>
      <c r="F91" s="352"/>
      <c r="G91" s="41" t="s">
        <v>145</v>
      </c>
      <c r="H91" s="80" t="s">
        <v>89</v>
      </c>
      <c r="I91" s="80" t="s">
        <v>90</v>
      </c>
      <c r="J91" s="80" t="s">
        <v>231</v>
      </c>
      <c r="K91" s="229" t="s">
        <v>146</v>
      </c>
      <c r="L91" s="206">
        <v>1000000</v>
      </c>
      <c r="M91" s="161">
        <f t="shared" si="4"/>
        <v>850000</v>
      </c>
      <c r="N91" s="80">
        <v>2020</v>
      </c>
      <c r="O91" s="80">
        <v>2027</v>
      </c>
      <c r="P91" s="80" t="s">
        <v>91</v>
      </c>
      <c r="Q91" s="80" t="s">
        <v>91</v>
      </c>
      <c r="R91" s="80" t="s">
        <v>91</v>
      </c>
      <c r="S91" s="80" t="s">
        <v>91</v>
      </c>
      <c r="T91" s="80"/>
      <c r="U91" s="80"/>
      <c r="V91" s="80"/>
      <c r="W91" s="80"/>
      <c r="X91" s="80" t="s">
        <v>91</v>
      </c>
      <c r="Y91" s="80" t="s">
        <v>133</v>
      </c>
      <c r="Z91" s="86" t="s">
        <v>132</v>
      </c>
    </row>
    <row r="92" spans="1:26" ht="45" customHeight="1" x14ac:dyDescent="0.25">
      <c r="A92" s="383"/>
      <c r="B92" s="404"/>
      <c r="C92" s="470"/>
      <c r="D92" s="352"/>
      <c r="E92" s="364"/>
      <c r="F92" s="352"/>
      <c r="G92" s="36" t="s">
        <v>147</v>
      </c>
      <c r="H92" s="80" t="s">
        <v>89</v>
      </c>
      <c r="I92" s="80" t="s">
        <v>90</v>
      </c>
      <c r="J92" s="80" t="s">
        <v>231</v>
      </c>
      <c r="K92" s="87" t="s">
        <v>148</v>
      </c>
      <c r="L92" s="206">
        <v>1000000</v>
      </c>
      <c r="M92" s="161">
        <f t="shared" si="4"/>
        <v>850000</v>
      </c>
      <c r="N92" s="80">
        <v>2020</v>
      </c>
      <c r="O92" s="80">
        <v>2027</v>
      </c>
      <c r="P92" s="80"/>
      <c r="Q92" s="80" t="s">
        <v>91</v>
      </c>
      <c r="R92" s="80"/>
      <c r="S92" s="80" t="s">
        <v>91</v>
      </c>
      <c r="T92" s="80"/>
      <c r="U92" s="80"/>
      <c r="V92" s="80"/>
      <c r="W92" s="80"/>
      <c r="X92" s="80"/>
      <c r="Y92" s="80"/>
      <c r="Z92" s="86" t="s">
        <v>132</v>
      </c>
    </row>
    <row r="93" spans="1:26" ht="73.5" customHeight="1" x14ac:dyDescent="0.25">
      <c r="A93" s="383"/>
      <c r="B93" s="404"/>
      <c r="C93" s="470"/>
      <c r="D93" s="352"/>
      <c r="E93" s="364"/>
      <c r="F93" s="352"/>
      <c r="G93" s="35" t="s">
        <v>149</v>
      </c>
      <c r="H93" s="80" t="s">
        <v>89</v>
      </c>
      <c r="I93" s="80" t="s">
        <v>90</v>
      </c>
      <c r="J93" s="80" t="s">
        <v>231</v>
      </c>
      <c r="K93" s="87" t="s">
        <v>150</v>
      </c>
      <c r="L93" s="206">
        <v>1500000</v>
      </c>
      <c r="M93" s="161">
        <f t="shared" si="4"/>
        <v>1275000</v>
      </c>
      <c r="N93" s="80">
        <v>2020</v>
      </c>
      <c r="O93" s="80">
        <v>2027</v>
      </c>
      <c r="P93" s="80"/>
      <c r="Q93" s="80" t="s">
        <v>91</v>
      </c>
      <c r="R93" s="80" t="s">
        <v>91</v>
      </c>
      <c r="S93" s="80" t="s">
        <v>91</v>
      </c>
      <c r="T93" s="80"/>
      <c r="U93" s="80"/>
      <c r="V93" s="80"/>
      <c r="W93" s="80" t="s">
        <v>91</v>
      </c>
      <c r="X93" s="80" t="s">
        <v>91</v>
      </c>
      <c r="Y93" s="80" t="s">
        <v>133</v>
      </c>
      <c r="Z93" s="86" t="s">
        <v>132</v>
      </c>
    </row>
    <row r="94" spans="1:26" ht="49.5" customHeight="1" thickBot="1" x14ac:dyDescent="0.3">
      <c r="A94" s="384"/>
      <c r="B94" s="405"/>
      <c r="C94" s="471"/>
      <c r="D94" s="353"/>
      <c r="E94" s="365"/>
      <c r="F94" s="353"/>
      <c r="G94" s="39" t="s">
        <v>338</v>
      </c>
      <c r="H94" s="88" t="s">
        <v>89</v>
      </c>
      <c r="I94" s="88" t="s">
        <v>90</v>
      </c>
      <c r="J94" s="88" t="s">
        <v>231</v>
      </c>
      <c r="K94" s="217" t="s">
        <v>339</v>
      </c>
      <c r="L94" s="209">
        <v>5000000</v>
      </c>
      <c r="M94" s="171">
        <v>4950000</v>
      </c>
      <c r="N94" s="88">
        <v>2023</v>
      </c>
      <c r="O94" s="88">
        <v>2027</v>
      </c>
      <c r="P94" s="88"/>
      <c r="Q94" s="88"/>
      <c r="R94" s="88" t="s">
        <v>91</v>
      </c>
      <c r="S94" s="88"/>
      <c r="T94" s="88"/>
      <c r="U94" s="88"/>
      <c r="V94" s="88" t="s">
        <v>91</v>
      </c>
      <c r="W94" s="88" t="s">
        <v>91</v>
      </c>
      <c r="X94" s="88"/>
      <c r="Y94" s="88" t="s">
        <v>133</v>
      </c>
      <c r="Z94" s="95"/>
    </row>
    <row r="95" spans="1:26" ht="73.5" customHeight="1" x14ac:dyDescent="0.25">
      <c r="A95" s="357">
        <v>13</v>
      </c>
      <c r="B95" s="403" t="s">
        <v>71</v>
      </c>
      <c r="C95" s="481" t="s">
        <v>364</v>
      </c>
      <c r="D95" s="351">
        <v>70921768</v>
      </c>
      <c r="E95" s="363">
        <v>600083926</v>
      </c>
      <c r="F95" s="351">
        <v>600083926</v>
      </c>
      <c r="G95" s="40" t="s">
        <v>151</v>
      </c>
      <c r="H95" s="62" t="s">
        <v>89</v>
      </c>
      <c r="I95" s="62" t="s">
        <v>90</v>
      </c>
      <c r="J95" s="62" t="s">
        <v>230</v>
      </c>
      <c r="K95" s="122" t="s">
        <v>152</v>
      </c>
      <c r="L95" s="224">
        <v>300000</v>
      </c>
      <c r="M95" s="174">
        <f t="shared" si="4"/>
        <v>255000</v>
      </c>
      <c r="N95" s="62">
        <v>2021</v>
      </c>
      <c r="O95" s="62">
        <v>2023</v>
      </c>
      <c r="P95" s="62" t="s">
        <v>91</v>
      </c>
      <c r="Q95" s="62"/>
      <c r="R95" s="62" t="s">
        <v>91</v>
      </c>
      <c r="S95" s="62" t="s">
        <v>91</v>
      </c>
      <c r="T95" s="62"/>
      <c r="U95" s="62"/>
      <c r="V95" s="62"/>
      <c r="W95" s="62"/>
      <c r="X95" s="62"/>
      <c r="Y95" s="64" t="s">
        <v>341</v>
      </c>
      <c r="Z95" s="65" t="s">
        <v>132</v>
      </c>
    </row>
    <row r="96" spans="1:26" ht="46.5" customHeight="1" thickBot="1" x14ac:dyDescent="0.3">
      <c r="A96" s="359"/>
      <c r="B96" s="405"/>
      <c r="C96" s="482"/>
      <c r="D96" s="353"/>
      <c r="E96" s="365"/>
      <c r="F96" s="353"/>
      <c r="G96" s="225" t="s">
        <v>153</v>
      </c>
      <c r="H96" s="88" t="s">
        <v>89</v>
      </c>
      <c r="I96" s="88" t="s">
        <v>90</v>
      </c>
      <c r="J96" s="88" t="s">
        <v>230</v>
      </c>
      <c r="K96" s="217" t="s">
        <v>154</v>
      </c>
      <c r="L96" s="209">
        <v>250000</v>
      </c>
      <c r="M96" s="171">
        <f t="shared" si="4"/>
        <v>212500</v>
      </c>
      <c r="N96" s="88">
        <v>2021</v>
      </c>
      <c r="O96" s="88">
        <v>2023</v>
      </c>
      <c r="P96" s="88" t="s">
        <v>91</v>
      </c>
      <c r="Q96" s="88" t="s">
        <v>91</v>
      </c>
      <c r="R96" s="88" t="s">
        <v>91</v>
      </c>
      <c r="S96" s="88" t="s">
        <v>91</v>
      </c>
      <c r="T96" s="88"/>
      <c r="U96" s="88"/>
      <c r="V96" s="88"/>
      <c r="W96" s="88"/>
      <c r="X96" s="88" t="s">
        <v>91</v>
      </c>
      <c r="Y96" s="94" t="s">
        <v>341</v>
      </c>
      <c r="Z96" s="95" t="s">
        <v>132</v>
      </c>
    </row>
    <row r="97" spans="1:26" ht="110.1" customHeight="1" x14ac:dyDescent="0.25">
      <c r="A97" s="358">
        <v>14</v>
      </c>
      <c r="B97" s="355" t="s">
        <v>72</v>
      </c>
      <c r="C97" s="431" t="s">
        <v>365</v>
      </c>
      <c r="D97" s="352">
        <v>70982236</v>
      </c>
      <c r="E97" s="364">
        <v>600083802</v>
      </c>
      <c r="F97" s="352">
        <v>6000083802</v>
      </c>
      <c r="G97" s="218" t="s">
        <v>155</v>
      </c>
      <c r="H97" s="212" t="s">
        <v>89</v>
      </c>
      <c r="I97" s="212" t="s">
        <v>90</v>
      </c>
      <c r="J97" s="212" t="s">
        <v>156</v>
      </c>
      <c r="K97" s="154" t="s">
        <v>157</v>
      </c>
      <c r="L97" s="307" t="s">
        <v>487</v>
      </c>
      <c r="M97" s="156">
        <v>8500000</v>
      </c>
      <c r="N97" s="212">
        <v>2021</v>
      </c>
      <c r="O97" s="212">
        <v>2027</v>
      </c>
      <c r="P97" s="212" t="s">
        <v>91</v>
      </c>
      <c r="Q97" s="212" t="s">
        <v>91</v>
      </c>
      <c r="R97" s="212"/>
      <c r="S97" s="212"/>
      <c r="T97" s="212"/>
      <c r="U97" s="212"/>
      <c r="V97" s="212" t="s">
        <v>91</v>
      </c>
      <c r="W97" s="212"/>
      <c r="X97" s="212"/>
      <c r="Y97" s="212"/>
      <c r="Z97" s="78" t="s">
        <v>132</v>
      </c>
    </row>
    <row r="98" spans="1:26" ht="375.95" customHeight="1" x14ac:dyDescent="0.25">
      <c r="A98" s="358"/>
      <c r="B98" s="355"/>
      <c r="C98" s="431"/>
      <c r="D98" s="352"/>
      <c r="E98" s="364"/>
      <c r="F98" s="352"/>
      <c r="G98" s="35" t="s">
        <v>158</v>
      </c>
      <c r="H98" s="80" t="s">
        <v>89</v>
      </c>
      <c r="I98" s="80" t="s">
        <v>90</v>
      </c>
      <c r="J98" s="80" t="s">
        <v>156</v>
      </c>
      <c r="K98" s="144" t="s">
        <v>159</v>
      </c>
      <c r="L98" s="158" t="s">
        <v>488</v>
      </c>
      <c r="M98" s="161">
        <v>1275000</v>
      </c>
      <c r="N98" s="80">
        <v>2022</v>
      </c>
      <c r="O98" s="80">
        <v>2025</v>
      </c>
      <c r="P98" s="80"/>
      <c r="Q98" s="80" t="s">
        <v>91</v>
      </c>
      <c r="R98" s="80" t="s">
        <v>91</v>
      </c>
      <c r="S98" s="80" t="s">
        <v>91</v>
      </c>
      <c r="T98" s="80" t="s">
        <v>91</v>
      </c>
      <c r="U98" s="80"/>
      <c r="V98" s="80"/>
      <c r="W98" s="80"/>
      <c r="X98" s="80"/>
      <c r="Y98" s="80"/>
      <c r="Z98" s="86" t="s">
        <v>132</v>
      </c>
    </row>
    <row r="99" spans="1:26" ht="132.6" customHeight="1" x14ac:dyDescent="0.25">
      <c r="A99" s="358"/>
      <c r="B99" s="355"/>
      <c r="C99" s="431"/>
      <c r="D99" s="352"/>
      <c r="E99" s="364"/>
      <c r="F99" s="352"/>
      <c r="G99" s="79" t="s">
        <v>160</v>
      </c>
      <c r="H99" s="80" t="s">
        <v>89</v>
      </c>
      <c r="I99" s="80" t="s">
        <v>90</v>
      </c>
      <c r="J99" s="80" t="s">
        <v>156</v>
      </c>
      <c r="K99" s="144" t="s">
        <v>161</v>
      </c>
      <c r="L99" s="166" t="s">
        <v>489</v>
      </c>
      <c r="M99" s="161">
        <v>2125000</v>
      </c>
      <c r="N99" s="80">
        <v>2022</v>
      </c>
      <c r="O99" s="80">
        <v>2025</v>
      </c>
      <c r="P99" s="80"/>
      <c r="Q99" s="80"/>
      <c r="R99" s="80" t="s">
        <v>91</v>
      </c>
      <c r="S99" s="80"/>
      <c r="T99" s="80"/>
      <c r="U99" s="80"/>
      <c r="V99" s="80" t="s">
        <v>91</v>
      </c>
      <c r="W99" s="80" t="s">
        <v>91</v>
      </c>
      <c r="X99" s="80"/>
      <c r="Y99" s="80"/>
      <c r="Z99" s="86" t="s">
        <v>132</v>
      </c>
    </row>
    <row r="100" spans="1:26" ht="117.6" customHeight="1" x14ac:dyDescent="0.25">
      <c r="A100" s="358"/>
      <c r="B100" s="355"/>
      <c r="C100" s="431"/>
      <c r="D100" s="352"/>
      <c r="E100" s="364"/>
      <c r="F100" s="352"/>
      <c r="G100" s="79" t="s">
        <v>342</v>
      </c>
      <c r="H100" s="80" t="s">
        <v>343</v>
      </c>
      <c r="I100" s="80" t="s">
        <v>90</v>
      </c>
      <c r="J100" s="80" t="s">
        <v>156</v>
      </c>
      <c r="K100" s="233" t="s">
        <v>490</v>
      </c>
      <c r="L100" s="206">
        <v>1000000</v>
      </c>
      <c r="M100" s="161">
        <f t="shared" si="4"/>
        <v>850000</v>
      </c>
      <c r="N100" s="80">
        <v>2022</v>
      </c>
      <c r="O100" s="80">
        <v>2025</v>
      </c>
      <c r="P100" s="80" t="s">
        <v>91</v>
      </c>
      <c r="Q100" s="80" t="s">
        <v>91</v>
      </c>
      <c r="R100" s="80"/>
      <c r="S100" s="80" t="s">
        <v>91</v>
      </c>
      <c r="T100" s="80"/>
      <c r="U100" s="80"/>
      <c r="V100" s="80"/>
      <c r="W100" s="80"/>
      <c r="X100" s="80"/>
      <c r="Y100" s="80"/>
      <c r="Z100" s="86"/>
    </row>
    <row r="101" spans="1:26" ht="70.5" customHeight="1" x14ac:dyDescent="0.25">
      <c r="A101" s="358"/>
      <c r="B101" s="355"/>
      <c r="C101" s="431"/>
      <c r="D101" s="352"/>
      <c r="E101" s="364"/>
      <c r="F101" s="352"/>
      <c r="G101" s="79" t="s">
        <v>344</v>
      </c>
      <c r="H101" s="80" t="s">
        <v>259</v>
      </c>
      <c r="I101" s="80" t="s">
        <v>90</v>
      </c>
      <c r="J101" s="80" t="s">
        <v>156</v>
      </c>
      <c r="K101" s="87" t="s">
        <v>345</v>
      </c>
      <c r="L101" s="206">
        <v>5000000</v>
      </c>
      <c r="M101" s="161">
        <f t="shared" si="4"/>
        <v>4250000</v>
      </c>
      <c r="N101" s="80">
        <v>2022</v>
      </c>
      <c r="O101" s="80">
        <v>2026</v>
      </c>
      <c r="P101" s="80"/>
      <c r="Q101" s="80"/>
      <c r="R101" s="80"/>
      <c r="S101" s="80"/>
      <c r="T101" s="80"/>
      <c r="U101" s="80"/>
      <c r="V101" s="80" t="s">
        <v>91</v>
      </c>
      <c r="W101" s="80" t="s">
        <v>91</v>
      </c>
      <c r="X101" s="80"/>
      <c r="Y101" s="80"/>
      <c r="Z101" s="86" t="s">
        <v>132</v>
      </c>
    </row>
    <row r="102" spans="1:26" ht="95.1" customHeight="1" x14ac:dyDescent="0.25">
      <c r="A102" s="358"/>
      <c r="B102" s="355"/>
      <c r="C102" s="431"/>
      <c r="D102" s="352"/>
      <c r="E102" s="364"/>
      <c r="F102" s="352"/>
      <c r="G102" s="79" t="s">
        <v>346</v>
      </c>
      <c r="H102" s="80" t="s">
        <v>259</v>
      </c>
      <c r="I102" s="80" t="s">
        <v>90</v>
      </c>
      <c r="J102" s="80" t="s">
        <v>156</v>
      </c>
      <c r="K102" s="228" t="s">
        <v>347</v>
      </c>
      <c r="L102" s="206">
        <v>3000000</v>
      </c>
      <c r="M102" s="161">
        <f t="shared" si="4"/>
        <v>2550000</v>
      </c>
      <c r="N102" s="80">
        <v>2022</v>
      </c>
      <c r="O102" s="80">
        <v>2026</v>
      </c>
      <c r="P102" s="80"/>
      <c r="Q102" s="80"/>
      <c r="R102" s="80"/>
      <c r="S102" s="80"/>
      <c r="T102" s="80"/>
      <c r="U102" s="80"/>
      <c r="V102" s="80" t="s">
        <v>91</v>
      </c>
      <c r="W102" s="80" t="s">
        <v>91</v>
      </c>
      <c r="X102" s="80"/>
      <c r="Y102" s="80"/>
      <c r="Z102" s="86" t="s">
        <v>132</v>
      </c>
    </row>
    <row r="103" spans="1:26" ht="60.95" customHeight="1" x14ac:dyDescent="0.25">
      <c r="A103" s="358"/>
      <c r="B103" s="355"/>
      <c r="C103" s="431"/>
      <c r="D103" s="352"/>
      <c r="E103" s="364"/>
      <c r="F103" s="352"/>
      <c r="G103" s="234" t="s">
        <v>115</v>
      </c>
      <c r="H103" s="191" t="s">
        <v>259</v>
      </c>
      <c r="I103" s="191" t="s">
        <v>90</v>
      </c>
      <c r="J103" s="191" t="s">
        <v>156</v>
      </c>
      <c r="K103" s="230" t="s">
        <v>348</v>
      </c>
      <c r="L103" s="231">
        <v>1200000</v>
      </c>
      <c r="M103" s="193">
        <f t="shared" si="4"/>
        <v>1020000</v>
      </c>
      <c r="N103" s="191">
        <v>2022</v>
      </c>
      <c r="O103" s="191">
        <v>2026</v>
      </c>
      <c r="P103" s="191"/>
      <c r="Q103" s="191"/>
      <c r="R103" s="191"/>
      <c r="S103" s="191"/>
      <c r="T103" s="191"/>
      <c r="U103" s="191" t="s">
        <v>91</v>
      </c>
      <c r="V103" s="191" t="s">
        <v>91</v>
      </c>
      <c r="W103" s="191" t="s">
        <v>91</v>
      </c>
      <c r="X103" s="191"/>
      <c r="Y103" s="191"/>
      <c r="Z103" s="195" t="s">
        <v>132</v>
      </c>
    </row>
    <row r="104" spans="1:26" ht="57.95" customHeight="1" thickBot="1" x14ac:dyDescent="0.3">
      <c r="A104" s="358"/>
      <c r="B104" s="355"/>
      <c r="C104" s="431"/>
      <c r="D104" s="352"/>
      <c r="E104" s="364"/>
      <c r="F104" s="352"/>
      <c r="G104" s="79" t="s">
        <v>360</v>
      </c>
      <c r="H104" s="235" t="s">
        <v>259</v>
      </c>
      <c r="I104" s="235" t="s">
        <v>90</v>
      </c>
      <c r="J104" s="235" t="s">
        <v>156</v>
      </c>
      <c r="K104" s="236" t="s">
        <v>361</v>
      </c>
      <c r="L104" s="237">
        <v>150000</v>
      </c>
      <c r="M104" s="238">
        <f t="shared" si="4"/>
        <v>127500</v>
      </c>
      <c r="N104" s="235">
        <v>2023</v>
      </c>
      <c r="O104" s="235">
        <v>2025</v>
      </c>
      <c r="P104" s="235"/>
      <c r="Q104" s="235"/>
      <c r="R104" s="235"/>
      <c r="S104" s="235"/>
      <c r="T104" s="235"/>
      <c r="U104" s="235"/>
      <c r="V104" s="235" t="s">
        <v>91</v>
      </c>
      <c r="W104" s="235"/>
      <c r="X104" s="235"/>
      <c r="Y104" s="235" t="s">
        <v>133</v>
      </c>
      <c r="Z104" s="239" t="s">
        <v>132</v>
      </c>
    </row>
    <row r="105" spans="1:26" ht="195.6" customHeight="1" x14ac:dyDescent="0.25">
      <c r="A105" s="357">
        <v>15</v>
      </c>
      <c r="B105" s="475" t="s">
        <v>73</v>
      </c>
      <c r="C105" s="478"/>
      <c r="D105" s="351">
        <v>25485920</v>
      </c>
      <c r="E105" s="363">
        <v>691005371</v>
      </c>
      <c r="F105" s="351">
        <v>691005371</v>
      </c>
      <c r="G105" s="34" t="s">
        <v>162</v>
      </c>
      <c r="H105" s="62" t="s">
        <v>89</v>
      </c>
      <c r="I105" s="62" t="s">
        <v>90</v>
      </c>
      <c r="J105" s="62" t="s">
        <v>90</v>
      </c>
      <c r="K105" s="122" t="s">
        <v>163</v>
      </c>
      <c r="L105" s="224">
        <v>15000000</v>
      </c>
      <c r="M105" s="174">
        <f t="shared" si="4"/>
        <v>12750000</v>
      </c>
      <c r="N105" s="62">
        <v>2020</v>
      </c>
      <c r="O105" s="274" t="s">
        <v>550</v>
      </c>
      <c r="P105" s="62" t="s">
        <v>91</v>
      </c>
      <c r="Q105" s="62" t="s">
        <v>91</v>
      </c>
      <c r="R105" s="62" t="s">
        <v>91</v>
      </c>
      <c r="S105" s="62" t="s">
        <v>91</v>
      </c>
      <c r="T105" s="62"/>
      <c r="U105" s="62"/>
      <c r="V105" s="62"/>
      <c r="W105" s="62"/>
      <c r="X105" s="62" t="s">
        <v>91</v>
      </c>
      <c r="Y105" s="64" t="s">
        <v>164</v>
      </c>
      <c r="Z105" s="65" t="s">
        <v>132</v>
      </c>
    </row>
    <row r="106" spans="1:26" ht="66" customHeight="1" x14ac:dyDescent="0.25">
      <c r="A106" s="358"/>
      <c r="B106" s="476"/>
      <c r="C106" s="479"/>
      <c r="D106" s="352"/>
      <c r="E106" s="364"/>
      <c r="F106" s="352"/>
      <c r="G106" s="35" t="s">
        <v>165</v>
      </c>
      <c r="H106" s="80" t="s">
        <v>89</v>
      </c>
      <c r="I106" s="80" t="s">
        <v>90</v>
      </c>
      <c r="J106" s="80" t="s">
        <v>90</v>
      </c>
      <c r="K106" s="87" t="s">
        <v>166</v>
      </c>
      <c r="L106" s="206">
        <v>2000000</v>
      </c>
      <c r="M106" s="161">
        <f t="shared" si="4"/>
        <v>1700000</v>
      </c>
      <c r="N106" s="272" t="s">
        <v>549</v>
      </c>
      <c r="O106" s="272" t="s">
        <v>526</v>
      </c>
      <c r="P106" s="80" t="s">
        <v>91</v>
      </c>
      <c r="Q106" s="80" t="s">
        <v>91</v>
      </c>
      <c r="R106" s="80" t="s">
        <v>91</v>
      </c>
      <c r="S106" s="80" t="s">
        <v>91</v>
      </c>
      <c r="T106" s="80"/>
      <c r="U106" s="80"/>
      <c r="V106" s="80"/>
      <c r="W106" s="80" t="s">
        <v>91</v>
      </c>
      <c r="X106" s="80" t="s">
        <v>91</v>
      </c>
      <c r="Y106" s="80" t="s">
        <v>133</v>
      </c>
      <c r="Z106" s="86" t="s">
        <v>132</v>
      </c>
    </row>
    <row r="107" spans="1:26" ht="168.6" customHeight="1" x14ac:dyDescent="0.25">
      <c r="A107" s="358"/>
      <c r="B107" s="476"/>
      <c r="C107" s="479"/>
      <c r="D107" s="352"/>
      <c r="E107" s="364"/>
      <c r="F107" s="352"/>
      <c r="G107" s="35" t="s">
        <v>167</v>
      </c>
      <c r="H107" s="80" t="s">
        <v>89</v>
      </c>
      <c r="I107" s="80" t="s">
        <v>90</v>
      </c>
      <c r="J107" s="80" t="s">
        <v>90</v>
      </c>
      <c r="K107" s="308" t="s">
        <v>551</v>
      </c>
      <c r="L107" s="158" t="s">
        <v>491</v>
      </c>
      <c r="M107" s="161">
        <v>12750000</v>
      </c>
      <c r="N107" s="80">
        <v>2022</v>
      </c>
      <c r="O107" s="80">
        <v>2027</v>
      </c>
      <c r="P107" s="80" t="s">
        <v>91</v>
      </c>
      <c r="Q107" s="80" t="s">
        <v>91</v>
      </c>
      <c r="R107" s="80" t="s">
        <v>91</v>
      </c>
      <c r="S107" s="80" t="s">
        <v>91</v>
      </c>
      <c r="T107" s="80"/>
      <c r="U107" s="80"/>
      <c r="V107" s="80"/>
      <c r="W107" s="80"/>
      <c r="X107" s="80" t="s">
        <v>91</v>
      </c>
      <c r="Y107" s="80" t="s">
        <v>168</v>
      </c>
      <c r="Z107" s="86" t="s">
        <v>132</v>
      </c>
    </row>
    <row r="108" spans="1:26" ht="177.95" customHeight="1" x14ac:dyDescent="0.25">
      <c r="A108" s="358"/>
      <c r="B108" s="476"/>
      <c r="C108" s="479"/>
      <c r="D108" s="352"/>
      <c r="E108" s="364"/>
      <c r="F108" s="352"/>
      <c r="G108" s="276" t="s">
        <v>539</v>
      </c>
      <c r="H108" s="277" t="s">
        <v>89</v>
      </c>
      <c r="I108" s="277" t="s">
        <v>90</v>
      </c>
      <c r="J108" s="277" t="s">
        <v>90</v>
      </c>
      <c r="K108" s="336" t="s">
        <v>540</v>
      </c>
      <c r="L108" s="279">
        <v>90000000</v>
      </c>
      <c r="M108" s="280">
        <f>L108*0.85</f>
        <v>76500000</v>
      </c>
      <c r="N108" s="277">
        <v>2021</v>
      </c>
      <c r="O108" s="277">
        <v>2027</v>
      </c>
      <c r="P108" s="277" t="s">
        <v>91</v>
      </c>
      <c r="Q108" s="277" t="s">
        <v>91</v>
      </c>
      <c r="R108" s="277" t="s">
        <v>91</v>
      </c>
      <c r="S108" s="277" t="s">
        <v>91</v>
      </c>
      <c r="T108" s="277"/>
      <c r="U108" s="277" t="s">
        <v>91</v>
      </c>
      <c r="V108" s="277" t="s">
        <v>91</v>
      </c>
      <c r="W108" s="277"/>
      <c r="X108" s="277"/>
      <c r="Y108" s="277" t="s">
        <v>133</v>
      </c>
      <c r="Z108" s="349" t="s">
        <v>132</v>
      </c>
    </row>
    <row r="109" spans="1:26" ht="205.5" customHeight="1" thickBot="1" x14ac:dyDescent="0.3">
      <c r="A109" s="359"/>
      <c r="B109" s="477"/>
      <c r="C109" s="480"/>
      <c r="D109" s="353"/>
      <c r="E109" s="365"/>
      <c r="F109" s="353"/>
      <c r="G109" s="325" t="s">
        <v>553</v>
      </c>
      <c r="H109" s="326" t="s">
        <v>89</v>
      </c>
      <c r="I109" s="326" t="s">
        <v>90</v>
      </c>
      <c r="J109" s="326" t="s">
        <v>90</v>
      </c>
      <c r="K109" s="335" t="s">
        <v>552</v>
      </c>
      <c r="L109" s="337">
        <v>60000000</v>
      </c>
      <c r="M109" s="327"/>
      <c r="N109" s="326">
        <v>2023</v>
      </c>
      <c r="O109" s="326">
        <v>2027</v>
      </c>
      <c r="P109" s="326" t="s">
        <v>91</v>
      </c>
      <c r="Q109" s="326" t="s">
        <v>91</v>
      </c>
      <c r="R109" s="326" t="s">
        <v>91</v>
      </c>
      <c r="S109" s="326" t="s">
        <v>91</v>
      </c>
      <c r="T109" s="326"/>
      <c r="U109" s="326" t="s">
        <v>91</v>
      </c>
      <c r="V109" s="326" t="s">
        <v>91</v>
      </c>
      <c r="W109" s="326" t="s">
        <v>91</v>
      </c>
      <c r="X109" s="326" t="s">
        <v>91</v>
      </c>
      <c r="Y109" s="326" t="s">
        <v>545</v>
      </c>
      <c r="Z109" s="290" t="s">
        <v>132</v>
      </c>
    </row>
    <row r="110" spans="1:26" ht="66.95" customHeight="1" x14ac:dyDescent="0.25">
      <c r="A110" s="357">
        <v>16</v>
      </c>
      <c r="B110" s="443" t="s">
        <v>74</v>
      </c>
      <c r="C110" s="445"/>
      <c r="D110" s="351">
        <v>4677846</v>
      </c>
      <c r="E110" s="441">
        <v>691009406</v>
      </c>
      <c r="F110" s="351">
        <v>691009406</v>
      </c>
      <c r="G110" s="34" t="s">
        <v>169</v>
      </c>
      <c r="H110" s="62" t="s">
        <v>89</v>
      </c>
      <c r="I110" s="62" t="s">
        <v>90</v>
      </c>
      <c r="J110" s="62" t="s">
        <v>90</v>
      </c>
      <c r="K110" s="122" t="s">
        <v>170</v>
      </c>
      <c r="L110" s="224">
        <v>400000</v>
      </c>
      <c r="M110" s="174">
        <f t="shared" ref="M110:M111" si="5">L110*0.85</f>
        <v>340000</v>
      </c>
      <c r="N110" s="62">
        <v>2018</v>
      </c>
      <c r="O110" s="62">
        <v>2023</v>
      </c>
      <c r="P110" s="62" t="s">
        <v>91</v>
      </c>
      <c r="Q110" s="62" t="s">
        <v>91</v>
      </c>
      <c r="R110" s="62" t="s">
        <v>91</v>
      </c>
      <c r="S110" s="62" t="s">
        <v>91</v>
      </c>
      <c r="T110" s="62" t="s">
        <v>91</v>
      </c>
      <c r="U110" s="97" t="s">
        <v>132</v>
      </c>
      <c r="V110" s="175" t="s">
        <v>492</v>
      </c>
      <c r="W110" s="62"/>
      <c r="X110" s="62"/>
      <c r="Y110" s="64" t="s">
        <v>171</v>
      </c>
      <c r="Z110" s="65" t="s">
        <v>132</v>
      </c>
    </row>
    <row r="111" spans="1:26" ht="96" customHeight="1" thickBot="1" x14ac:dyDescent="0.3">
      <c r="A111" s="359"/>
      <c r="B111" s="444"/>
      <c r="C111" s="446"/>
      <c r="D111" s="353"/>
      <c r="E111" s="442"/>
      <c r="F111" s="353"/>
      <c r="G111" s="208" t="s">
        <v>172</v>
      </c>
      <c r="H111" s="88" t="s">
        <v>89</v>
      </c>
      <c r="I111" s="88" t="s">
        <v>90</v>
      </c>
      <c r="J111" s="88" t="s">
        <v>90</v>
      </c>
      <c r="K111" s="240" t="s">
        <v>173</v>
      </c>
      <c r="L111" s="209">
        <v>200000</v>
      </c>
      <c r="M111" s="171">
        <f t="shared" si="5"/>
        <v>170000</v>
      </c>
      <c r="N111" s="88">
        <v>2020</v>
      </c>
      <c r="O111" s="88">
        <v>2025</v>
      </c>
      <c r="P111" s="88" t="s">
        <v>91</v>
      </c>
      <c r="Q111" s="88" t="s">
        <v>91</v>
      </c>
      <c r="R111" s="88" t="s">
        <v>91</v>
      </c>
      <c r="S111" s="88" t="s">
        <v>91</v>
      </c>
      <c r="T111" s="88"/>
      <c r="U111" s="88"/>
      <c r="V111" s="88"/>
      <c r="W111" s="88"/>
      <c r="X111" s="88"/>
      <c r="Y111" s="94" t="s">
        <v>133</v>
      </c>
      <c r="Z111" s="95" t="s">
        <v>132</v>
      </c>
    </row>
    <row r="112" spans="1:26" ht="111" customHeight="1" thickBot="1" x14ac:dyDescent="0.3">
      <c r="A112" s="241">
        <v>17</v>
      </c>
      <c r="B112" s="31" t="s">
        <v>84</v>
      </c>
      <c r="C112" s="12"/>
      <c r="D112" s="13">
        <v>62209485</v>
      </c>
      <c r="E112" s="14">
        <v>600023630</v>
      </c>
      <c r="F112" s="13">
        <v>600023630</v>
      </c>
      <c r="G112" s="242"/>
      <c r="H112" s="242"/>
      <c r="I112" s="242"/>
      <c r="J112" s="242"/>
      <c r="K112" s="243"/>
      <c r="L112" s="244"/>
      <c r="M112" s="12"/>
      <c r="N112" s="12"/>
      <c r="O112" s="12"/>
      <c r="P112" s="12"/>
      <c r="Q112" s="12"/>
      <c r="R112" s="12"/>
      <c r="S112" s="12"/>
      <c r="T112" s="12"/>
      <c r="U112" s="12"/>
      <c r="V112" s="12"/>
      <c r="W112" s="12"/>
      <c r="X112" s="12"/>
      <c r="Y112" s="12"/>
      <c r="Z112" s="151"/>
    </row>
    <row r="113" spans="1:26" ht="102.95" customHeight="1" thickBot="1" x14ac:dyDescent="0.3">
      <c r="A113" s="245">
        <v>18</v>
      </c>
      <c r="B113" s="31" t="s">
        <v>85</v>
      </c>
      <c r="C113" s="12"/>
      <c r="D113" s="15">
        <v>63125382</v>
      </c>
      <c r="E113" s="16">
        <v>110010671</v>
      </c>
      <c r="F113" s="15">
        <v>600023648</v>
      </c>
      <c r="G113" s="242"/>
      <c r="H113" s="242"/>
      <c r="I113" s="242"/>
      <c r="J113" s="242"/>
      <c r="K113" s="243"/>
      <c r="L113" s="244"/>
      <c r="M113" s="12"/>
      <c r="N113" s="12"/>
      <c r="O113" s="12"/>
      <c r="P113" s="12"/>
      <c r="Q113" s="12"/>
      <c r="R113" s="12"/>
      <c r="S113" s="12"/>
      <c r="T113" s="12"/>
      <c r="U113" s="12"/>
      <c r="V113" s="12"/>
      <c r="W113" s="12"/>
      <c r="X113" s="12"/>
      <c r="Y113" s="12"/>
      <c r="Z113" s="151"/>
    </row>
    <row r="120" spans="1:26" s="10" customFormat="1" x14ac:dyDescent="0.25"/>
    <row r="121" spans="1:26" s="10" customFormat="1" x14ac:dyDescent="0.25"/>
    <row r="122" spans="1:26" x14ac:dyDescent="0.25">
      <c r="A122" s="10"/>
      <c r="B122" s="10"/>
      <c r="C122" s="10"/>
      <c r="D122" s="10"/>
      <c r="E122" s="10"/>
      <c r="F122" s="10"/>
      <c r="G122" s="10"/>
      <c r="H122" s="10"/>
      <c r="I122" s="10"/>
    </row>
    <row r="123" spans="1:26" s="10" customFormat="1" x14ac:dyDescent="0.25"/>
    <row r="124" spans="1:26" s="246" customFormat="1" x14ac:dyDescent="0.25">
      <c r="A124" s="10"/>
      <c r="B124" s="10"/>
      <c r="C124" s="10"/>
      <c r="D124" s="10"/>
      <c r="E124" s="10"/>
      <c r="F124" s="10"/>
      <c r="G124" s="10"/>
      <c r="H124" s="10"/>
      <c r="I124" s="10"/>
    </row>
  </sheetData>
  <mergeCells count="137">
    <mergeCell ref="A97:A104"/>
    <mergeCell ref="B105:B109"/>
    <mergeCell ref="A105:A109"/>
    <mergeCell ref="C105:C109"/>
    <mergeCell ref="D105:D109"/>
    <mergeCell ref="E105:E109"/>
    <mergeCell ref="F105:F109"/>
    <mergeCell ref="A95:A96"/>
    <mergeCell ref="B95:B96"/>
    <mergeCell ref="C95:C96"/>
    <mergeCell ref="D95:D96"/>
    <mergeCell ref="E95:E96"/>
    <mergeCell ref="F95:F96"/>
    <mergeCell ref="B97:B104"/>
    <mergeCell ref="A88:A94"/>
    <mergeCell ref="B88:B94"/>
    <mergeCell ref="C88:C94"/>
    <mergeCell ref="D88:D94"/>
    <mergeCell ref="E88:E94"/>
    <mergeCell ref="B2:F2"/>
    <mergeCell ref="F27:F32"/>
    <mergeCell ref="A16:A26"/>
    <mergeCell ref="B16:B26"/>
    <mergeCell ref="A83:A87"/>
    <mergeCell ref="B83:B87"/>
    <mergeCell ref="C83:C87"/>
    <mergeCell ref="D83:D87"/>
    <mergeCell ref="E83:E87"/>
    <mergeCell ref="F83:F87"/>
    <mergeCell ref="B58:B63"/>
    <mergeCell ref="C58:C63"/>
    <mergeCell ref="D58:D63"/>
    <mergeCell ref="E58:E63"/>
    <mergeCell ref="A71:A78"/>
    <mergeCell ref="B71:B78"/>
    <mergeCell ref="C71:C78"/>
    <mergeCell ref="D71:D78"/>
    <mergeCell ref="E71:E78"/>
    <mergeCell ref="A79:A82"/>
    <mergeCell ref="B79:B82"/>
    <mergeCell ref="C79:C82"/>
    <mergeCell ref="N2:O2"/>
    <mergeCell ref="Y2:Z2"/>
    <mergeCell ref="Y3:Y4"/>
    <mergeCell ref="Z3:Z4"/>
    <mergeCell ref="L3:L4"/>
    <mergeCell ref="M3:M4"/>
    <mergeCell ref="N3:N4"/>
    <mergeCell ref="O3:O4"/>
    <mergeCell ref="H2:H4"/>
    <mergeCell ref="W3:W4"/>
    <mergeCell ref="I2:I4"/>
    <mergeCell ref="K2:K4"/>
    <mergeCell ref="C5:C15"/>
    <mergeCell ref="F33:F38"/>
    <mergeCell ref="F16:F26"/>
    <mergeCell ref="B27:B32"/>
    <mergeCell ref="C27:C32"/>
    <mergeCell ref="D27:D32"/>
    <mergeCell ref="D5:D15"/>
    <mergeCell ref="E5:E15"/>
    <mergeCell ref="H71:H73"/>
    <mergeCell ref="D110:D111"/>
    <mergeCell ref="E110:E111"/>
    <mergeCell ref="F51:F57"/>
    <mergeCell ref="F64:F70"/>
    <mergeCell ref="B110:B111"/>
    <mergeCell ref="C110:C111"/>
    <mergeCell ref="B33:B38"/>
    <mergeCell ref="C33:C38"/>
    <mergeCell ref="D33:D38"/>
    <mergeCell ref="E33:E38"/>
    <mergeCell ref="B64:B70"/>
    <mergeCell ref="C39:C50"/>
    <mergeCell ref="D39:D50"/>
    <mergeCell ref="E39:E50"/>
    <mergeCell ref="F88:F94"/>
    <mergeCell ref="F71:F78"/>
    <mergeCell ref="I71:I73"/>
    <mergeCell ref="J71:J73"/>
    <mergeCell ref="I65:I67"/>
    <mergeCell ref="J65:J67"/>
    <mergeCell ref="G65:G67"/>
    <mergeCell ref="H65:H67"/>
    <mergeCell ref="C16:C26"/>
    <mergeCell ref="G53:G55"/>
    <mergeCell ref="G71:G73"/>
    <mergeCell ref="E64:E70"/>
    <mergeCell ref="H53:H55"/>
    <mergeCell ref="E27:E32"/>
    <mergeCell ref="I53:I55"/>
    <mergeCell ref="J53:J55"/>
    <mergeCell ref="D16:D26"/>
    <mergeCell ref="E16:E26"/>
    <mergeCell ref="A110:A111"/>
    <mergeCell ref="A33:A38"/>
    <mergeCell ref="A58:A63"/>
    <mergeCell ref="A27:A32"/>
    <mergeCell ref="A39:A50"/>
    <mergeCell ref="D79:D82"/>
    <mergeCell ref="E79:E82"/>
    <mergeCell ref="F79:F82"/>
    <mergeCell ref="A64:A70"/>
    <mergeCell ref="A51:A57"/>
    <mergeCell ref="B51:B57"/>
    <mergeCell ref="C51:C57"/>
    <mergeCell ref="D51:D57"/>
    <mergeCell ref="E51:E57"/>
    <mergeCell ref="B39:B50"/>
    <mergeCell ref="F110:F111"/>
    <mergeCell ref="F58:F63"/>
    <mergeCell ref="C97:C104"/>
    <mergeCell ref="D97:D104"/>
    <mergeCell ref="E97:E104"/>
    <mergeCell ref="F97:F104"/>
    <mergeCell ref="F39:F50"/>
    <mergeCell ref="C64:C70"/>
    <mergeCell ref="D64:D70"/>
    <mergeCell ref="A5:A15"/>
    <mergeCell ref="B5:B15"/>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F5:F15"/>
  </mergeCells>
  <pageMargins left="0.23622047244094491" right="0.23622047244094491" top="0.74803149606299213" bottom="0.51181102362204722" header="0.31496062992125984" footer="0.31496062992125984"/>
  <pageSetup paperSize="8" scale="58" fitToHeight="0" orientation="landscape" r:id="rId1"/>
  <headerFooter>
    <oddFooter>Stránka &amp;P z &amp;N</oddFooter>
  </headerFooter>
  <rowBreaks count="9" manualBreakCount="9">
    <brk id="15" max="25" man="1"/>
    <brk id="26" max="25" man="1"/>
    <brk id="32" max="25" man="1"/>
    <brk id="38" max="25" man="1"/>
    <brk id="50" max="25" man="1"/>
    <brk id="63" max="25" man="1"/>
    <brk id="78" max="25" man="1"/>
    <brk id="96" max="25" man="1"/>
    <brk id="1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topLeftCell="B13" zoomScaleNormal="100" zoomScaleSheetLayoutView="55" zoomScalePageLayoutView="85" workbookViewId="0">
      <selection activeCell="AA11" sqref="AA11"/>
    </sheetView>
  </sheetViews>
  <sheetFormatPr defaultColWidth="8.7109375" defaultRowHeight="15" x14ac:dyDescent="0.25"/>
  <cols>
    <col min="1" max="1" width="14.28515625" style="4" hidden="1" customWidth="1"/>
    <col min="2" max="2" width="7.28515625" style="4" customWidth="1"/>
    <col min="3" max="3" width="18.28515625" style="4" customWidth="1"/>
    <col min="4" max="4" width="17.5703125" style="4" customWidth="1"/>
    <col min="5" max="5" width="10.7109375" style="4" customWidth="1"/>
    <col min="6" max="6" width="22.28515625" style="4" customWidth="1"/>
    <col min="7" max="8" width="13.7109375" style="4" customWidth="1"/>
    <col min="9" max="9" width="16.7109375" style="4" customWidth="1"/>
    <col min="10" max="10" width="39.42578125" style="4" customWidth="1"/>
    <col min="11" max="11" width="18.5703125" style="4" customWidth="1"/>
    <col min="12" max="12" width="17.28515625" style="4" customWidth="1"/>
    <col min="13" max="13" width="9" style="4" customWidth="1"/>
    <col min="14" max="14" width="8.7109375" style="4"/>
    <col min="15" max="18" width="11.140625" style="4" customWidth="1"/>
    <col min="19" max="19" width="12.42578125" style="347" customWidth="1"/>
    <col min="20" max="20" width="10.5703125" style="4" customWidth="1"/>
    <col min="21" max="16384" width="8.7109375" style="4"/>
  </cols>
  <sheetData>
    <row r="1" spans="1:20" ht="21.75" customHeight="1" thickBot="1" x14ac:dyDescent="0.35">
      <c r="A1" s="503" t="s">
        <v>42</v>
      </c>
      <c r="B1" s="504"/>
      <c r="C1" s="504"/>
      <c r="D1" s="504"/>
      <c r="E1" s="504"/>
      <c r="F1" s="504"/>
      <c r="G1" s="504"/>
      <c r="H1" s="504"/>
      <c r="I1" s="504"/>
      <c r="J1" s="504"/>
      <c r="K1" s="504"/>
      <c r="L1" s="504"/>
      <c r="M1" s="504"/>
      <c r="N1" s="504"/>
      <c r="O1" s="504"/>
      <c r="P1" s="504"/>
      <c r="Q1" s="504"/>
      <c r="R1" s="504"/>
      <c r="S1" s="504"/>
      <c r="T1" s="505"/>
    </row>
    <row r="2" spans="1:20" ht="37.5" customHeight="1" thickBot="1" x14ac:dyDescent="0.3">
      <c r="A2" s="426" t="s">
        <v>43</v>
      </c>
      <c r="B2" s="511" t="s">
        <v>12</v>
      </c>
      <c r="C2" s="374" t="s">
        <v>44</v>
      </c>
      <c r="D2" s="375"/>
      <c r="E2" s="375"/>
      <c r="F2" s="508" t="s">
        <v>14</v>
      </c>
      <c r="G2" s="464" t="s">
        <v>36</v>
      </c>
      <c r="H2" s="464" t="s">
        <v>54</v>
      </c>
      <c r="I2" s="464" t="s">
        <v>16</v>
      </c>
      <c r="J2" s="511" t="s">
        <v>45</v>
      </c>
      <c r="K2" s="514" t="s">
        <v>46</v>
      </c>
      <c r="L2" s="515"/>
      <c r="M2" s="516" t="s">
        <v>19</v>
      </c>
      <c r="N2" s="517"/>
      <c r="O2" s="487" t="s">
        <v>47</v>
      </c>
      <c r="P2" s="488"/>
      <c r="Q2" s="488"/>
      <c r="R2" s="488"/>
      <c r="S2" s="516" t="s">
        <v>21</v>
      </c>
      <c r="T2" s="517"/>
    </row>
    <row r="3" spans="1:20" ht="22.35" customHeight="1" thickBot="1" x14ac:dyDescent="0.3">
      <c r="A3" s="506"/>
      <c r="B3" s="512"/>
      <c r="C3" s="483" t="s">
        <v>48</v>
      </c>
      <c r="D3" s="485" t="s">
        <v>49</v>
      </c>
      <c r="E3" s="485" t="s">
        <v>50</v>
      </c>
      <c r="F3" s="509"/>
      <c r="G3" s="465"/>
      <c r="H3" s="465"/>
      <c r="I3" s="465"/>
      <c r="J3" s="512"/>
      <c r="K3" s="491" t="s">
        <v>51</v>
      </c>
      <c r="L3" s="491" t="s">
        <v>28</v>
      </c>
      <c r="M3" s="491" t="s">
        <v>29</v>
      </c>
      <c r="N3" s="492" t="s">
        <v>30</v>
      </c>
      <c r="O3" s="489" t="s">
        <v>38</v>
      </c>
      <c r="P3" s="490"/>
      <c r="Q3" s="490"/>
      <c r="R3" s="490"/>
      <c r="S3" s="518" t="s">
        <v>493</v>
      </c>
      <c r="T3" s="519" t="s">
        <v>34</v>
      </c>
    </row>
    <row r="4" spans="1:20" ht="97.5" customHeight="1" thickBot="1" x14ac:dyDescent="0.3">
      <c r="A4" s="507"/>
      <c r="B4" s="513"/>
      <c r="C4" s="484"/>
      <c r="D4" s="486"/>
      <c r="E4" s="486"/>
      <c r="F4" s="510"/>
      <c r="G4" s="466"/>
      <c r="H4" s="466"/>
      <c r="I4" s="466"/>
      <c r="J4" s="513"/>
      <c r="K4" s="452"/>
      <c r="L4" s="452"/>
      <c r="M4" s="452"/>
      <c r="N4" s="454"/>
      <c r="O4" s="247" t="s">
        <v>52</v>
      </c>
      <c r="P4" s="3" t="s">
        <v>399</v>
      </c>
      <c r="Q4" s="3" t="s">
        <v>41</v>
      </c>
      <c r="R4" s="248" t="s">
        <v>494</v>
      </c>
      <c r="S4" s="456"/>
      <c r="T4" s="458"/>
    </row>
    <row r="5" spans="1:20" ht="75" customHeight="1" x14ac:dyDescent="0.25">
      <c r="A5" s="249">
        <v>1</v>
      </c>
      <c r="B5" s="250">
        <v>1</v>
      </c>
      <c r="C5" s="24" t="s">
        <v>78</v>
      </c>
      <c r="D5" s="251"/>
      <c r="E5" s="25">
        <v>72059419</v>
      </c>
      <c r="F5" s="26"/>
      <c r="G5" s="251"/>
      <c r="H5" s="251"/>
      <c r="I5" s="251"/>
      <c r="J5" s="27"/>
      <c r="K5" s="252"/>
      <c r="L5" s="253"/>
      <c r="M5" s="253"/>
      <c r="N5" s="253"/>
      <c r="O5" s="254"/>
      <c r="P5" s="253"/>
      <c r="Q5" s="253"/>
      <c r="R5" s="255"/>
      <c r="S5" s="345"/>
      <c r="T5" s="256"/>
    </row>
    <row r="6" spans="1:20" ht="132" customHeight="1" x14ac:dyDescent="0.25">
      <c r="A6" s="249">
        <v>2</v>
      </c>
      <c r="B6" s="28">
        <v>2</v>
      </c>
      <c r="C6" s="257" t="s">
        <v>495</v>
      </c>
      <c r="D6" s="258"/>
      <c r="E6" s="259" t="s">
        <v>496</v>
      </c>
      <c r="F6" s="260" t="s">
        <v>186</v>
      </c>
      <c r="G6" s="258"/>
      <c r="H6" s="258"/>
      <c r="I6" s="258"/>
      <c r="J6" s="87" t="s">
        <v>497</v>
      </c>
      <c r="K6" s="166" t="s">
        <v>498</v>
      </c>
      <c r="L6" s="161">
        <v>17000000</v>
      </c>
      <c r="M6" s="84" t="s">
        <v>499</v>
      </c>
      <c r="N6" s="84" t="s">
        <v>422</v>
      </c>
      <c r="O6" s="141" t="s">
        <v>91</v>
      </c>
      <c r="P6" s="80"/>
      <c r="Q6" s="80"/>
      <c r="R6" s="142" t="s">
        <v>91</v>
      </c>
      <c r="S6" s="36"/>
      <c r="T6" s="86" t="s">
        <v>132</v>
      </c>
    </row>
    <row r="7" spans="1:20" ht="224.1" customHeight="1" x14ac:dyDescent="0.25">
      <c r="A7" s="249">
        <v>3</v>
      </c>
      <c r="B7" s="28">
        <v>3</v>
      </c>
      <c r="C7" s="261" t="s">
        <v>79</v>
      </c>
      <c r="D7" s="258"/>
      <c r="E7" s="262">
        <v>26672073</v>
      </c>
      <c r="F7" s="263" t="s">
        <v>187</v>
      </c>
      <c r="G7" s="264"/>
      <c r="H7" s="258"/>
      <c r="I7" s="258"/>
      <c r="J7" s="87" t="s">
        <v>358</v>
      </c>
      <c r="K7" s="158" t="s">
        <v>500</v>
      </c>
      <c r="L7" s="161">
        <v>5950000</v>
      </c>
      <c r="M7" s="85" t="s">
        <v>501</v>
      </c>
      <c r="N7" s="85" t="s">
        <v>447</v>
      </c>
      <c r="O7" s="141" t="s">
        <v>91</v>
      </c>
      <c r="P7" s="80" t="s">
        <v>91</v>
      </c>
      <c r="Q7" s="80" t="s">
        <v>91</v>
      </c>
      <c r="R7" s="142" t="s">
        <v>91</v>
      </c>
      <c r="S7" s="36"/>
      <c r="T7" s="86" t="s">
        <v>132</v>
      </c>
    </row>
    <row r="8" spans="1:20" ht="99" customHeight="1" x14ac:dyDescent="0.25">
      <c r="A8" s="249"/>
      <c r="B8" s="28">
        <v>4</v>
      </c>
      <c r="C8" s="261" t="s">
        <v>80</v>
      </c>
      <c r="D8" s="258"/>
      <c r="E8" s="265" t="s">
        <v>81</v>
      </c>
      <c r="F8" s="260" t="s">
        <v>188</v>
      </c>
      <c r="G8" s="80"/>
      <c r="H8" s="80"/>
      <c r="I8" s="80"/>
      <c r="J8" s="87" t="s">
        <v>189</v>
      </c>
      <c r="K8" s="266">
        <v>3500000</v>
      </c>
      <c r="L8" s="161">
        <f t="shared" ref="L8:L13" si="0">K8*0.85</f>
        <v>2975000</v>
      </c>
      <c r="M8" s="80">
        <v>2020</v>
      </c>
      <c r="N8" s="80">
        <v>2023</v>
      </c>
      <c r="O8" s="141"/>
      <c r="P8" s="80" t="s">
        <v>91</v>
      </c>
      <c r="Q8" s="80" t="s">
        <v>91</v>
      </c>
      <c r="R8" s="142" t="s">
        <v>91</v>
      </c>
      <c r="S8" s="36"/>
      <c r="T8" s="86" t="s">
        <v>132</v>
      </c>
    </row>
    <row r="9" spans="1:20" ht="110.1" customHeight="1" x14ac:dyDescent="0.25">
      <c r="A9" s="249"/>
      <c r="B9" s="28">
        <v>5</v>
      </c>
      <c r="C9" s="261" t="s">
        <v>87</v>
      </c>
      <c r="D9" s="258"/>
      <c r="E9" s="267">
        <v>47324261</v>
      </c>
      <c r="F9" s="268" t="s">
        <v>290</v>
      </c>
      <c r="G9" s="80" t="s">
        <v>89</v>
      </c>
      <c r="H9" s="80" t="s">
        <v>90</v>
      </c>
      <c r="I9" s="80" t="s">
        <v>90</v>
      </c>
      <c r="J9" s="179" t="s">
        <v>297</v>
      </c>
      <c r="K9" s="82">
        <v>35000000</v>
      </c>
      <c r="L9" s="161">
        <f t="shared" si="0"/>
        <v>29750000</v>
      </c>
      <c r="M9" s="80">
        <v>2021</v>
      </c>
      <c r="N9" s="80">
        <v>2027</v>
      </c>
      <c r="O9" s="141" t="s">
        <v>91</v>
      </c>
      <c r="P9" s="80"/>
      <c r="Q9" s="80" t="s">
        <v>91</v>
      </c>
      <c r="R9" s="80" t="s">
        <v>91</v>
      </c>
      <c r="S9" s="35" t="s">
        <v>556</v>
      </c>
      <c r="T9" s="86" t="s">
        <v>132</v>
      </c>
    </row>
    <row r="10" spans="1:20" ht="70.5" customHeight="1" x14ac:dyDescent="0.25">
      <c r="A10" s="249"/>
      <c r="B10" s="493">
        <v>6</v>
      </c>
      <c r="C10" s="496" t="s">
        <v>88</v>
      </c>
      <c r="D10" s="499"/>
      <c r="E10" s="500">
        <v>47324147</v>
      </c>
      <c r="F10" s="268" t="s">
        <v>291</v>
      </c>
      <c r="G10" s="80" t="s">
        <v>89</v>
      </c>
      <c r="H10" s="80" t="s">
        <v>90</v>
      </c>
      <c r="I10" s="80" t="s">
        <v>90</v>
      </c>
      <c r="J10" s="179" t="s">
        <v>294</v>
      </c>
      <c r="K10" s="82">
        <v>4000000</v>
      </c>
      <c r="L10" s="161">
        <f t="shared" si="0"/>
        <v>3400000</v>
      </c>
      <c r="M10" s="80">
        <v>2021</v>
      </c>
      <c r="N10" s="80">
        <v>2027</v>
      </c>
      <c r="O10" s="141"/>
      <c r="P10" s="80"/>
      <c r="Q10" s="80"/>
      <c r="R10" s="80" t="s">
        <v>91</v>
      </c>
      <c r="S10" s="35" t="s">
        <v>557</v>
      </c>
      <c r="T10" s="86" t="s">
        <v>132</v>
      </c>
    </row>
    <row r="11" spans="1:20" ht="72" customHeight="1" x14ac:dyDescent="0.25">
      <c r="A11" s="249"/>
      <c r="B11" s="494"/>
      <c r="C11" s="497"/>
      <c r="D11" s="361"/>
      <c r="E11" s="501"/>
      <c r="F11" s="268" t="s">
        <v>292</v>
      </c>
      <c r="G11" s="80" t="s">
        <v>89</v>
      </c>
      <c r="H11" s="80" t="s">
        <v>90</v>
      </c>
      <c r="I11" s="80" t="s">
        <v>90</v>
      </c>
      <c r="J11" s="179" t="s">
        <v>295</v>
      </c>
      <c r="K11" s="82">
        <v>5000000</v>
      </c>
      <c r="L11" s="161">
        <f t="shared" si="0"/>
        <v>4250000</v>
      </c>
      <c r="M11" s="80">
        <v>2021</v>
      </c>
      <c r="N11" s="80">
        <v>2027</v>
      </c>
      <c r="O11" s="80"/>
      <c r="P11" s="80"/>
      <c r="Q11" s="80"/>
      <c r="R11" s="80" t="s">
        <v>91</v>
      </c>
      <c r="S11" s="35" t="s">
        <v>558</v>
      </c>
      <c r="T11" s="86" t="s">
        <v>132</v>
      </c>
    </row>
    <row r="12" spans="1:20" ht="69.599999999999994" customHeight="1" x14ac:dyDescent="0.25">
      <c r="A12" s="249"/>
      <c r="B12" s="494"/>
      <c r="C12" s="497"/>
      <c r="D12" s="361"/>
      <c r="E12" s="501"/>
      <c r="F12" s="268" t="s">
        <v>293</v>
      </c>
      <c r="G12" s="80" t="s">
        <v>89</v>
      </c>
      <c r="H12" s="80" t="s">
        <v>90</v>
      </c>
      <c r="I12" s="80" t="s">
        <v>90</v>
      </c>
      <c r="J12" s="179" t="s">
        <v>318</v>
      </c>
      <c r="K12" s="82">
        <v>5000000</v>
      </c>
      <c r="L12" s="161">
        <f t="shared" si="0"/>
        <v>4250000</v>
      </c>
      <c r="M12" s="80">
        <v>2021</v>
      </c>
      <c r="N12" s="80">
        <v>2027</v>
      </c>
      <c r="O12" s="80"/>
      <c r="P12" s="80" t="s">
        <v>91</v>
      </c>
      <c r="Q12" s="80"/>
      <c r="R12" s="80"/>
      <c r="S12" s="35" t="s">
        <v>558</v>
      </c>
      <c r="T12" s="86" t="s">
        <v>132</v>
      </c>
    </row>
    <row r="13" spans="1:20" ht="70.5" customHeight="1" thickBot="1" x14ac:dyDescent="0.3">
      <c r="A13" s="269"/>
      <c r="B13" s="495"/>
      <c r="C13" s="498"/>
      <c r="D13" s="362"/>
      <c r="E13" s="502"/>
      <c r="F13" s="270" t="s">
        <v>223</v>
      </c>
      <c r="G13" s="88" t="s">
        <v>89</v>
      </c>
      <c r="H13" s="88" t="s">
        <v>90</v>
      </c>
      <c r="I13" s="88" t="s">
        <v>90</v>
      </c>
      <c r="J13" s="222" t="s">
        <v>296</v>
      </c>
      <c r="K13" s="91">
        <v>1000000</v>
      </c>
      <c r="L13" s="171">
        <f t="shared" si="0"/>
        <v>850000</v>
      </c>
      <c r="M13" s="88">
        <v>2021</v>
      </c>
      <c r="N13" s="88">
        <v>2027</v>
      </c>
      <c r="O13" s="88"/>
      <c r="P13" s="88" t="s">
        <v>91</v>
      </c>
      <c r="Q13" s="88"/>
      <c r="R13" s="88" t="s">
        <v>91</v>
      </c>
      <c r="S13" s="39" t="s">
        <v>558</v>
      </c>
      <c r="T13" s="95" t="s">
        <v>132</v>
      </c>
    </row>
    <row r="14" spans="1:20" x14ac:dyDescent="0.25">
      <c r="A14" s="61"/>
      <c r="B14" s="271"/>
      <c r="C14" s="61"/>
      <c r="D14" s="61"/>
      <c r="E14" s="61"/>
      <c r="F14" s="61"/>
      <c r="G14" s="61"/>
      <c r="H14" s="61"/>
      <c r="I14" s="61"/>
      <c r="J14" s="61"/>
      <c r="K14" s="61"/>
      <c r="L14" s="61"/>
      <c r="M14" s="61"/>
      <c r="N14" s="61"/>
      <c r="O14" s="61"/>
      <c r="P14" s="61"/>
      <c r="Q14" s="61"/>
      <c r="R14" s="61"/>
      <c r="S14" s="346"/>
      <c r="T14" s="61"/>
    </row>
    <row r="19" spans="1:2" x14ac:dyDescent="0.25">
      <c r="A19" s="61" t="s">
        <v>53</v>
      </c>
      <c r="B19" s="61"/>
    </row>
  </sheetData>
  <mergeCells count="27">
    <mergeCell ref="B10:B13"/>
    <mergeCell ref="C10:C13"/>
    <mergeCell ref="D10:D13"/>
    <mergeCell ref="E10:E1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68" orientation="landscape" r:id="rId1"/>
  <headerFooter>
    <oddFooter>&amp;CStránka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Pokyny, info</vt:lpstr>
      <vt:lpstr>Info a pokyny</vt:lpstr>
      <vt:lpstr>MŠ</vt:lpstr>
      <vt:lpstr>ZŠ</vt:lpstr>
      <vt:lpstr>zajmové, neformalní, cel</vt:lpstr>
      <vt:lpstr>MŠ!Názvy_tisku</vt:lpstr>
      <vt:lpstr>ZŠ!Názvy_tisku</vt:lpstr>
      <vt:lpstr>'Info a pokyny'!Oblast_tisku</vt:lpstr>
      <vt:lpstr>MŠ!Oblast_tisku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Benešová Michaela</cp:lastModifiedBy>
  <cp:revision/>
  <cp:lastPrinted>2023-06-07T19:36:02Z</cp:lastPrinted>
  <dcterms:created xsi:type="dcterms:W3CDTF">2020-07-22T07:46:04Z</dcterms:created>
  <dcterms:modified xsi:type="dcterms:W3CDTF">2023-06-09T10:12:48Z</dcterms:modified>
  <cp:category/>
  <cp:contentStatus/>
</cp:coreProperties>
</file>