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karel.straka\Downloads\"/>
    </mc:Choice>
  </mc:AlternateContent>
  <xr:revisionPtr revIDLastSave="0" documentId="13_ncr:1_{63B6A8D1-B482-4863-870B-41775478833F}" xr6:coauthVersionLast="47" xr6:coauthVersionMax="47" xr10:uidLastSave="{00000000-0000-0000-0000-000000000000}"/>
  <bookViews>
    <workbookView xWindow="-120" yWindow="-120" windowWidth="29040" windowHeight="15720" tabRatio="710" activeTab="2" xr2:uid="{00000000-000D-0000-FFFF-FFFF00000000}"/>
  </bookViews>
  <sheets>
    <sheet name="MŠ" sheetId="6" r:id="rId1"/>
    <sheet name="ZŠ" sheetId="7" r:id="rId2"/>
    <sheet name="zajmové, neformalní, cel" sheetId="8"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8" l="1"/>
  <c r="L21" i="8"/>
  <c r="L20" i="8"/>
  <c r="M121" i="7"/>
  <c r="M120" i="7"/>
  <c r="M119" i="7"/>
  <c r="M118" i="7"/>
  <c r="M117" i="7"/>
  <c r="M116" i="7"/>
  <c r="M114" i="7"/>
  <c r="M113" i="7"/>
  <c r="M112" i="7"/>
  <c r="M111" i="7"/>
  <c r="M110" i="7"/>
  <c r="M109" i="7"/>
  <c r="M108" i="7"/>
  <c r="M107" i="7"/>
  <c r="M106" i="7"/>
  <c r="M105" i="7"/>
  <c r="M104" i="7"/>
  <c r="M103" i="7"/>
  <c r="M102" i="7"/>
  <c r="M101" i="7"/>
  <c r="M100" i="7"/>
  <c r="M99" i="7"/>
  <c r="M98" i="7"/>
  <c r="M97" i="7"/>
  <c r="L19" i="8" l="1"/>
  <c r="L18" i="8"/>
  <c r="M92" i="7"/>
  <c r="M91" i="7"/>
  <c r="M84" i="7"/>
  <c r="L84" i="7"/>
  <c r="M83" i="7"/>
  <c r="L83" i="7"/>
  <c r="L82" i="7"/>
  <c r="M82" i="7" s="1"/>
  <c r="L81" i="7"/>
  <c r="M81" i="7" s="1"/>
  <c r="L80" i="7"/>
  <c r="M80" i="7" s="1"/>
  <c r="L79" i="7"/>
  <c r="M79" i="7" s="1"/>
  <c r="M78" i="7"/>
  <c r="L78" i="7"/>
  <c r="L77" i="7"/>
  <c r="M77" i="7" s="1"/>
  <c r="L76" i="7"/>
  <c r="M76" i="7" s="1"/>
  <c r="L75" i="7"/>
  <c r="M75" i="7" s="1"/>
  <c r="L74" i="7"/>
  <c r="M74" i="7" s="1"/>
  <c r="M73" i="7"/>
  <c r="L73" i="7"/>
  <c r="M72" i="7"/>
  <c r="L72" i="7"/>
  <c r="L70" i="7"/>
  <c r="M70" i="7" s="1"/>
  <c r="L69" i="7"/>
  <c r="M69" i="7" s="1"/>
  <c r="L68" i="7"/>
  <c r="M68" i="7" s="1"/>
  <c r="M67" i="7"/>
  <c r="L67" i="7"/>
  <c r="M27" i="6"/>
  <c r="M26" i="6"/>
  <c r="M66" i="7" l="1"/>
  <c r="M65" i="7"/>
  <c r="M64" i="7"/>
  <c r="M63" i="7"/>
  <c r="M62" i="7"/>
  <c r="M61" i="7"/>
  <c r="M60" i="7"/>
  <c r="M59" i="7"/>
  <c r="L17" i="8"/>
  <c r="L16" i="8"/>
  <c r="L15" i="8"/>
  <c r="M25" i="6" l="1"/>
  <c r="M24" i="6"/>
  <c r="M58" i="7"/>
  <c r="M57" i="7" l="1"/>
  <c r="M23" i="6" l="1"/>
  <c r="L14" i="8" l="1"/>
  <c r="L13" i="8"/>
  <c r="L12" i="8"/>
  <c r="L11" i="8"/>
  <c r="L10" i="8"/>
  <c r="L9" i="8"/>
  <c r="L8" i="8"/>
  <c r="L7" i="8"/>
  <c r="L6" i="8"/>
  <c r="L5" i="8"/>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2" i="6"/>
  <c r="M21" i="6"/>
  <c r="M20" i="6"/>
  <c r="M19" i="6"/>
  <c r="M17" i="6" l="1"/>
  <c r="M16" i="6"/>
  <c r="M15" i="6"/>
  <c r="M14" i="6"/>
  <c r="M13" i="6"/>
  <c r="M12" i="6"/>
  <c r="M11" i="6"/>
  <c r="M10" i="6"/>
  <c r="M9" i="6"/>
  <c r="M8" i="6"/>
  <c r="M7" i="6"/>
  <c r="M6" i="6" l="1"/>
  <c r="M5" i="6"/>
  <c r="M22" i="7"/>
  <c r="M21" i="7"/>
  <c r="M20" i="7"/>
  <c r="M19" i="7"/>
  <c r="M18" i="7"/>
  <c r="M17" i="7"/>
  <c r="M16" i="7"/>
  <c r="M15" i="7"/>
  <c r="M14" i="7"/>
  <c r="M13" i="7"/>
  <c r="M12" i="7"/>
  <c r="M11" i="7"/>
  <c r="M10" i="7"/>
  <c r="M9" i="7"/>
  <c r="M4" i="6" l="1"/>
  <c r="M8" i="7"/>
  <c r="M7" i="7"/>
  <c r="M6" i="7" l="1"/>
</calcChain>
</file>

<file path=xl/sharedStrings.xml><?xml version="1.0" encoding="utf-8"?>
<sst xmlns="http://schemas.openxmlformats.org/spreadsheetml/2006/main" count="2146" uniqueCount="434">
  <si>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</si>
  <si>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</si>
  <si>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</si>
  <si>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</si>
  <si>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</si>
  <si>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</si>
  <si>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</si>
  <si>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</si>
  <si>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</si>
  <si>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</si>
  <si>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</si>
  <si>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</si>
  <si>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</si>
  <si>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</si>
  <si>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</si>
  <si>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</si>
  <si>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</si>
  <si>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</si>
  <si>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</si>
  <si>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</si>
  <si>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</si>
  <si>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</si>
  <si>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</si>
  <si>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</si>
  <si>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</si>
  <si>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</si>
  <si>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</si>
  <si>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</si>
  <si>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</si>
  <si>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</si>
  <si>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</si>
  <si>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</si>
  <si>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</si>
  <si>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</si>
  <si>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Obec s rozšířenou působností - realizace</t>
  </si>
  <si>
    <t>konektivita</t>
  </si>
  <si>
    <t>vnitřní/venkovní zázemí pro komunitní aktivity vedoucí k sociální inkluzi</t>
  </si>
  <si>
    <t>z toho předpokládané výdaje EFRR</t>
  </si>
  <si>
    <t>Ústecký</t>
  </si>
  <si>
    <t>Vzorec méně rozvinutý (85 % EFRR)</t>
  </si>
  <si>
    <t>ZŠ Údlice</t>
  </si>
  <si>
    <t>obec Údlice46787267</t>
  </si>
  <si>
    <t>Chomutov</t>
  </si>
  <si>
    <t>Údlice</t>
  </si>
  <si>
    <t>x</t>
  </si>
  <si>
    <t>ne</t>
  </si>
  <si>
    <t>obec Údlice</t>
  </si>
  <si>
    <t>Odborná učebna pro  žáky 1. st. Ve které se budouvyučovat přírodovědné předměty, práce s dig. technologiemi a v druhé části dne bude sloužit jako školní družina. Včetně vybavení .</t>
  </si>
  <si>
    <t>Rekonstrukce stávajícího zázemí pro pedagogy - sborovna.</t>
  </si>
  <si>
    <t>Učebna informatiky, přírodovědných předmětů a školní družina pro 1. st. ZŠ</t>
  </si>
  <si>
    <t>Stávající školní sborovna s nárůstem pedagogů a AP nestačí svým vybavením ani koncepcí. Záměrem je prostorové rozšíření - přístavba k stávající sborovně. Součástí bude i zázemí pro školní poradenské pracoviště + nové vybavení.</t>
  </si>
  <si>
    <t>stavební náčrt a popis řešení</t>
  </si>
  <si>
    <t>Základní škola Jirkov, Budovatelů 1563, okres Chomutov</t>
  </si>
  <si>
    <t>Město Jirkov</t>
  </si>
  <si>
    <t>00830275</t>
  </si>
  <si>
    <t>Modernizace odborných učeben ZŠ Jirkov, Budovatelů 1563</t>
  </si>
  <si>
    <t>Modernizace odborných učeben ZŠ Jirkov, Budovatelů 1563 II</t>
  </si>
  <si>
    <t>Jirkov</t>
  </si>
  <si>
    <t>Modernizace učeben pro výuku pracovních činností (cvičná kuchyňka, šití, dílny), chemické laboratoře, jazykových učeben, ICT učebny vč. modernizace kabinetů.</t>
  </si>
  <si>
    <t>Modernizace učeben pro výuku polytechnického vzdělávání, cizích jazyků a přírodních věd vč. modernizace kabinetů.</t>
  </si>
  <si>
    <t>rozpracovaná SP a PD</t>
  </si>
  <si>
    <t>nerelevantní</t>
  </si>
  <si>
    <t>Montessori rodinná mateřská škola o.p.s.</t>
  </si>
  <si>
    <t>Navýšení kapacity Montessori rodinné, mateřské školy o.p.s.</t>
  </si>
  <si>
    <t>Chomutov/okolní obce?</t>
  </si>
  <si>
    <t>navýšení kapacity</t>
  </si>
  <si>
    <t>projektový záměr</t>
  </si>
  <si>
    <t>Jedná se o navýšení kapcity v nových prostorách na minimálně 45 dětí</t>
  </si>
  <si>
    <t>Základní škola a mateřská škola Svět, Chomutov s.r.o.</t>
  </si>
  <si>
    <t>PhDr. Mgr. Eva Anna Popíková</t>
  </si>
  <si>
    <t>Vybudování nových prostor pro školní družinu</t>
  </si>
  <si>
    <t>Vybudování školní kuchyně a jídelny - bezbariérový vstup</t>
  </si>
  <si>
    <t>Modernizace
učeben ZŠ Svět
Učebna fyziky a
chemie pro výuku
přírodních věd a
pracovních
činností;
Multimediální
učebna pro výuku
cizích jazyků a
přírodních věd;
Učebna informatiky
pro výuku
informatiky,
přírodních věd a
cizích jazyků.
Projekt zajistí
bezbariérovou
dostupnost budovy
školy. Součástí
budou úpravy
venkovního
prostranství a
zajištění konektivity
školy k internetu.</t>
  </si>
  <si>
    <t>Vybudování odborných učeben</t>
  </si>
  <si>
    <t>Polytechnické hřiště</t>
  </si>
  <si>
    <t>Zateplení budovy ZŠ a MŠ, rekonstrukce a zateplení střechy budovy</t>
  </si>
  <si>
    <t>Stavební úpravy sklepních prostor, zázemí pro pedagogy</t>
  </si>
  <si>
    <t>Rekonstrukce a zařízení prostor
školy (dílny pro výuku
PČ, šatny pro žáky,
rekonstrukce
stávajících půdních
prostor - víceúčelové,
kanceláře, kabinety)</t>
  </si>
  <si>
    <t>Oprava a rekonstrukce podlahových krytin ve třídách v ZŠ v 1.patře a 2. patře</t>
  </si>
  <si>
    <t>Výtah (pro kuchyň)</t>
  </si>
  <si>
    <t>Parkovací stání</t>
  </si>
  <si>
    <t>Nový plot s podezdívkou</t>
  </si>
  <si>
    <t>Výměna osvětlení v budově MŠ a ZŠ</t>
  </si>
  <si>
    <t>Vybudování
knihovny a čítárny</t>
  </si>
  <si>
    <t>plánováno</t>
  </si>
  <si>
    <t xml:space="preserve">Rekonstrukce a
modernizace 
učeben ve vazbě na
klíčové kompetence – práce s
digitálními
technologiemi,
komunikace v
cizích jazycích,
technické a
řemeslné obory,
přírodní vědy a
bezbariérové
přístupy a
modernizace
konektivity
</t>
  </si>
  <si>
    <t>Venkovní učebna</t>
  </si>
  <si>
    <t xml:space="preserve">Zahrada - rekonstrukce </t>
  </si>
  <si>
    <t>Sauna</t>
  </si>
  <si>
    <t>Solná jeskyně</t>
  </si>
  <si>
    <t>Výukové herní prvky na zahradu</t>
  </si>
  <si>
    <t>Revitalizace školního hřiště</t>
  </si>
  <si>
    <t>Rekonstrukce vnitřních dveří, zárubní a prosklené stěny v zádveří</t>
  </si>
  <si>
    <t>Navýšení kapacity MŠ</t>
  </si>
  <si>
    <t xml:space="preserve">Rekonstrukce a výstavba šatny pro MŠ </t>
  </si>
  <si>
    <t>Oprava podlahových krytin v přízemí a třídách v MŠ</t>
  </si>
  <si>
    <t>Úprava venkovního prostředí</t>
  </si>
  <si>
    <t>Revitalizace pískoviště</t>
  </si>
  <si>
    <t xml:space="preserve">ZŠ Chomutov, Hornická, </t>
  </si>
  <si>
    <t>Město Chomutov</t>
  </si>
  <si>
    <t>Budování zázemí družiny</t>
  </si>
  <si>
    <t xml:space="preserve">Vytvoření oddělení školní družiny ze šatny, chodby. </t>
  </si>
  <si>
    <t>Mateřská škola Černovice 97 okres Chomutov, příspěvková organizace</t>
  </si>
  <si>
    <t>Obec Černovice</t>
  </si>
  <si>
    <t>Enviromentální zahrada a pořízení herních prvků</t>
  </si>
  <si>
    <t>Černovice</t>
  </si>
  <si>
    <t>Vybudovat novou zahradu pro děti - enviromentální prvky a herní prvky pro jejich rozvoj.</t>
  </si>
  <si>
    <t>Plánováno</t>
  </si>
  <si>
    <t>Ne</t>
  </si>
  <si>
    <t>Montessori rodinná, mateřská škola o.p.s.</t>
  </si>
  <si>
    <t>Zajištění bezbariérovosti MRMŠ</t>
  </si>
  <si>
    <t>Útecký</t>
  </si>
  <si>
    <t>Vybudování bezbariérového vstupu, schodiště s nájezdem, výtah</t>
  </si>
  <si>
    <t>záměr</t>
  </si>
  <si>
    <t>NE</t>
  </si>
  <si>
    <t>Revitalizace okolí MRMŠ</t>
  </si>
  <si>
    <t>Rekonstrukce zahrady,revitaliztace hřiště, výukové herní prvky na zahradu, nové oplocení</t>
  </si>
  <si>
    <t>Stavební úpravy vnitřních prostror MRMŠ</t>
  </si>
  <si>
    <t>Propojení třid, modernizace učeben, digitální technologie, rekonstrukce podlahových krytin atd.</t>
  </si>
  <si>
    <t>X</t>
  </si>
  <si>
    <t>Vybudování venkovní učebny MRMŠ</t>
  </si>
  <si>
    <t xml:space="preserve"> Vybudování venkovní učebny pro přírodní vědy, technické a řemeslné činnosti</t>
  </si>
  <si>
    <t>ZŠ Strupčice</t>
  </si>
  <si>
    <t>Obec Strupčice</t>
  </si>
  <si>
    <t>Přístavba ZŠ Strupčice</t>
  </si>
  <si>
    <t>Strupčice</t>
  </si>
  <si>
    <t>Přístavba pro třídy 2. stupně - rozšíření školního komplexu v podobě pavilonu 2. stupně. Stávající kapacita školy nepostačuje potřebám spádových obcí.</t>
  </si>
  <si>
    <t>zpracována studie, připravuje se PD</t>
  </si>
  <si>
    <t>ZŠ Údlice, okres Chomutov</t>
  </si>
  <si>
    <t>Obec Údlice</t>
  </si>
  <si>
    <t>Nástavba školní budovy</t>
  </si>
  <si>
    <t>Obsahem projektu je nástavba školní budovy, ve které vzniknou dvě učebny družiny, dvě odborné učebny, prostor pro poradenské centrum, relaxační zóna a kabinety. Pro nové prostory bude řešeno zajištění jejich bezbariérovosti a standardu konektivity.</t>
  </si>
  <si>
    <t>zpracovává se PD a SP</t>
  </si>
  <si>
    <t>Modernizace a vybavení odborných učeben (chemická laboratoř, jazyková učebna, učebna šití, žákovská kuchyňka) a kabinetů.</t>
  </si>
  <si>
    <t>zpracovaná SP a PD</t>
  </si>
  <si>
    <t>Městské gymnázium a Základní škola Jirkov</t>
  </si>
  <si>
    <t>00830232</t>
  </si>
  <si>
    <t>Modernizace dílen</t>
  </si>
  <si>
    <t>Ústecký kraj</t>
  </si>
  <si>
    <t>Modernizace školních dílen, pořízení nového vybavení.</t>
  </si>
  <si>
    <t>01/2023</t>
  </si>
  <si>
    <t>12/2025</t>
  </si>
  <si>
    <t>příprava rozpočtu</t>
  </si>
  <si>
    <t>Jazykové učebny</t>
  </si>
  <si>
    <t>Stavební úpravy a pořízení nábytku a IT vybavení do dvou jazykových učeben.</t>
  </si>
  <si>
    <t>Odbbroné učebny přírodních věd</t>
  </si>
  <si>
    <t>Stavební úpravy a pořízení nábytku, IT vybavení a vzdělávacích pomůcek do dvou učeben přírodních věd.</t>
  </si>
  <si>
    <t>Modernizace laboratoře chemie</t>
  </si>
  <si>
    <t>Stavební úpravy a pořízení nábytku, IT vybavení a vzdělávacích pomůcek pro laboratoř chemie.</t>
  </si>
  <si>
    <t>Mobilní robotická učebna</t>
  </si>
  <si>
    <t>Pořízení robotických sestav a stavebnic pro mobilní robotickou učebnu.</t>
  </si>
  <si>
    <t>Realizace venkovních učeben</t>
  </si>
  <si>
    <t>Vytvoření dvou venkovnívh učeben jako prosotru pro realizaci sociálně inkluzivních aktivit.</t>
  </si>
  <si>
    <t>Vybavení vnitřního zázemí sociální inkluze.</t>
  </si>
  <si>
    <t>Vybavení vnitřního zázemí sociální inkluze - pořízení vybavení a kompenzačních pomůcek.</t>
  </si>
  <si>
    <t>Modernizace školního poradenského pracoviště</t>
  </si>
  <si>
    <t>Pořízení vybavení a případné drobné stavební úpravy školního poradenského pracoviště.</t>
  </si>
  <si>
    <t>Modernizace a vybavení školní družiny</t>
  </si>
  <si>
    <t>Drobné stavební úpravy a pořízení vybavení pro jednotlivá oddělení školní družiny.</t>
  </si>
  <si>
    <t>Základní škola Jirkov, Nerudova</t>
  </si>
  <si>
    <t>00830283</t>
  </si>
  <si>
    <t>Rekonstrukce dílen</t>
  </si>
  <si>
    <t>Stavební úpravy a pořízení nábytku, pořízení nového vybavení.</t>
  </si>
  <si>
    <t>Příprava rozpočtu</t>
  </si>
  <si>
    <t>Vybavení vnitřního zázemí sociální inkluze</t>
  </si>
  <si>
    <t>Stavební úpravy a pořízení vybavení pro oddělení školní družiny.</t>
  </si>
  <si>
    <t>Realizace dětského hřiště pro školní družiny</t>
  </si>
  <si>
    <t>Stavební úpravy, dodávka a montáž, konstrukce hriště včetně vybavení</t>
  </si>
  <si>
    <t>ZÁKLADNÍ ŠKOLA A MATEŘSKÁ ŠKOLA DUHOVÁ CESTA, s.r.o.</t>
  </si>
  <si>
    <t>Učebna v přírodě</t>
  </si>
  <si>
    <t>Venkovní učebna bude využívána při výuce jazyků, přírodních věd a polytechnických oborů s využitím digit. vyb.</t>
  </si>
  <si>
    <t>Školní kuchyňka</t>
  </si>
  <si>
    <t>Školní kuchyňka za účelem zatraktivnění řemeslných oborů.</t>
  </si>
  <si>
    <t>Základní škola a Mateřská škola, Chomutov, 17. listopadu 4728, příspěvková organizace</t>
  </si>
  <si>
    <t>Statutární město Chomutov</t>
  </si>
  <si>
    <t>vybudování, modernizace a vybavení zázemí základní školy 17. Listopadu</t>
  </si>
  <si>
    <t xml:space="preserve">Ústecký </t>
  </si>
  <si>
    <t>1. vybudování, modernizace a vybavení 2 učeben pro práci s digitálními technologiemi (1x pavilon B přízemí, 1x pavilon B 2. patro)
2. vybudování, modernizace a vybavení 1 učebny multimediální pro výuku přírodních věd a  cizího jazyka (pavilon B 2. patro)
3. vybudování, modernizace a vybavení 3 učeben pro polytechnické vzdělávání (pavilon B přízemí dílny, 1x kovodílna, 2x dřevodílna)
4. vybudování, modernizace a vybavení 1 učebny polytechnického vzdělávání – práce v domácnosti – cvičná kuchyňka (pavilon A 1. patro)
5. vybudování, modernizace a vybavení 1 učebny polytechnického vzdělávání – práce v domácnosti – učebna šití (pavilon B 2. patro)
6. vybudování, modernizace a vybavení zázemí pro 3 oddělení školní družiny (pavilon B přízemí)                                                                                                                                                                                                                                                          7. vybudování, modernizace a vybavení zázemí pro školní poradenské pracoviště (pavilon B 2. patro)
8. vybudování, modernizace a vybavení zázemí pro práci se žáky se speciálními vzdělávacími potřebami reedukační a relaxační učebna (pavilon B přízemí)
9. vybudování, modernizace a vybavení zázemí pro pedagogické pracovníky -  sborovna (pavilon B přízemí)
10. vybudování, modernizace a vybavení venkovního zázemí pro sportovní aktivity (pozemek u školy v majetku města Chomutova)
11. vybudování, modernizace a vybavení venkovního zázemí pro dopravní hřiště (pozemek ve správě školy)</t>
  </si>
  <si>
    <t>popis pro zadání PD</t>
  </si>
  <si>
    <t>Základní škola Chomutov, Akademika Heyrovského 4539</t>
  </si>
  <si>
    <t xml:space="preserve">102129363
</t>
  </si>
  <si>
    <t>vybudování, modernizace a vybavení zázemí základní školy Ak. Heyrovského</t>
  </si>
  <si>
    <t>Základní škola Chomutov, Březenecká 4679</t>
  </si>
  <si>
    <t>Rekonstrukce učebny přírodopisu</t>
  </si>
  <si>
    <t>Základní škola Chomutov, Hornická 4387</t>
  </si>
  <si>
    <t>vybudování, modernizace a vybavení zázemí základní školy Hornická</t>
  </si>
  <si>
    <t>Základní škola Chomutov, Kadaňská 2334</t>
  </si>
  <si>
    <t>Přístavba školní družiny (vybudování nových učeben)
Základní škola Chomutov, Kadaňská 2334</t>
  </si>
  <si>
    <t>Základní škola Chomutov, Na Příkopech 895</t>
  </si>
  <si>
    <t>Školní klub ZŠ Na Příkopech</t>
  </si>
  <si>
    <t>Základní škola Chomutov, Písečná 5144</t>
  </si>
  <si>
    <t xml:space="preserve">
600077411</t>
  </si>
  <si>
    <t>Budování zázemí pro školní družinu a školní klub – pavilon A</t>
  </si>
  <si>
    <t>Základní škola Chomutov, Školní 1480</t>
  </si>
  <si>
    <t>vybudování, modernizace a vybavení zázemí základní školy Školní</t>
  </si>
  <si>
    <t>VRC Lesná o.p.s.</t>
  </si>
  <si>
    <t>28666721</t>
  </si>
  <si>
    <t>Venkovní učebny - venkovní laboratoř pro badatelskou výuku</t>
  </si>
  <si>
    <t>Litvínov</t>
  </si>
  <si>
    <t>Nová Ves v Horách - Lesná</t>
  </si>
  <si>
    <t xml:space="preserve">Venkovní laboratoř pro badatelskou výuku, učebny vystavené v přírodě na kraji rybníka. Dřevostavba s kapacitou 30 žáků, dřevěná terasa, molo. Učebna pro přírodní vědy, polytechn. vzdělávání, digitální technologie. Ekologická stavba se solárními panely, eologickým WC a dešťovou vodou. Učebna bude využita pro bádání, programy zaměřené na vodní zkoumání, louku, les. V místnosti budou moci kolektivy přespávat. </t>
  </si>
  <si>
    <t>pozemek zajištěný, připravené pro stavební povolení</t>
  </si>
  <si>
    <t>Amfitéatr - venkovní přednáškový prostor s malým pódiem</t>
  </si>
  <si>
    <t>Venkovní přednáškový prostor pro kapacitu 100 sedících osob. Amfiteátr a malým pódiem zajistí důstojný prostor pro přednášky lektorů, vystupující na akcích VRC Lesná. Vzorec méně rozvinutý (85 % EFRR)</t>
  </si>
  <si>
    <t>Polytechnické hřiště - Rozvoj senzomotorického a technického myšlení</t>
  </si>
  <si>
    <t>Prostor pro polytechnickou výuku.
V rámci areálu u VRC by se vybudovalo – písková laboratoř, hmyzí domeček, vodní hrátky, lopatkový větrník, kuličkové bludiště, páka.  Vzorec méně rozvinutý (85 % EFRR)</t>
  </si>
  <si>
    <t>Naučná stezka v okolí Lesné – malý okruh naučné stezky pro MŠ a ZŠ</t>
  </si>
  <si>
    <t>Naučná stezka jako doplněk výuky pro MŠ, ZŠ, prostor pro výuku v terénu, pro rodiny s dětmi
Prvky zabudované na hřišti u VRC a v blízkém okolí Lesné. Vzorec méně rozvinutý (85 % EFRR)</t>
  </si>
  <si>
    <t>Přestavba půdních prostor pro moderní vzdělávací zařízení</t>
  </si>
  <si>
    <t>Přestavba půdních prostor a oprava střechy, trámy
Vznik vzdušné půdní místnosti se střešními okny, prostor pro badatelství
Možnost noclehárny školních kolektivů
Umělecky a zajímavě pojatý prostor – naplnění cílů – přírodní vědy, polytechn. vzděl., digit. technologie  Vzorec méně rozvinutý (85 % EFRR)</t>
  </si>
  <si>
    <t>projektová dokumentace připravena</t>
  </si>
  <si>
    <t>ano</t>
  </si>
  <si>
    <t>Vzdělávací věž - rozhledna s výukovými prvky – krajina a historie Krušných Hor</t>
  </si>
  <si>
    <t>Rozhledna se vzdělávacími prvky – dvě spodní patra zastřešená s možností schovat se před deštěm. Podporovaná oblast – přírodní vědy, práce s digit. techn., cizí jazyk
Vzdělávací věž bude zapojena do výuky – krajina a historie Krušných hor, UNESCO, projekce fotografií na podlahu, stěnu místnosti, 3D brýle. Vzdělávací moderní prvky – po stěnách a v prostoru – výstavy umělců, fotografií, …  Vzorec méně rozvinutý (85 % EFRR)</t>
  </si>
  <si>
    <t>pozemek zajištěný, stav pro povolení</t>
  </si>
  <si>
    <t>Vybudování lyžárny, cyklistárny</t>
  </si>
  <si>
    <t>Cílem projektu by bylo vybudování lyžárny a cyklistárny pro žáky VRC Lesná
Během pobytu na Lesné bývají využity i běžky, kola, či sněžnice pro poznávání krajiny a přesunu na jinou lokalitu k výuce. Poznávání Krušných hor a ekologická výuka je tímto umocněna. Zažít Krušné hory je mottem projektu.
Součástí projektu by byl nákup základního vybavení pro enviromentální zkoumání žáků v terénu – 25x sněžnice, 25x běžky, 25x kolo. 
Stojany na běžky, háky na kola, sušáky na boty, zamykatelné skříňky
Budova bude umístěna za vzdělávací budovu - propojení dveřmi – kterými se bude vcházet na pódium sálu budovy B  Vzorec méně rozvinutý (85 % EFRR)</t>
  </si>
  <si>
    <t>Venkovní učebna bude využívána v době volnočasových aktivit. Podpora rozvoje jazykové gramtonosti, přírodních věd, polytechnické oblasti a práce s digitálními tech.</t>
  </si>
  <si>
    <t>Ve volném čase šéfkuchařem!</t>
  </si>
  <si>
    <t>Vybudování školní kuchyňky, která bude využívána v době volnočasových aktivit. Půjde o podporu rozvoje jazykové gramtonosti, přírodních věd, polytechnické oblasti a práce s digitálními tech.</t>
  </si>
  <si>
    <t>Středisko volného času Domeček Chomutov, příspěvková organizace</t>
  </si>
  <si>
    <t>přírodovědné zájmové útvary Chovatelství a Teraristika</t>
  </si>
  <si>
    <t>Modernizace dvou učeben, ve kterých probíhají přírodovědné zájmové útvary Chovatelství a Teraristika. Lepší životní podmínky chovaných zvířat a moderní učebny pro děti.</t>
  </si>
  <si>
    <t>Mateřská škola Hora Svatého Šebestiána</t>
  </si>
  <si>
    <t>Obec Hora Svatého Šebestiána</t>
  </si>
  <si>
    <t>Hora Svatého Šebestiána</t>
  </si>
  <si>
    <t>Dřevěná venkovní učebna pro max. kapacitu 30 osob. Díky vybudování venkovní učebny bude předškolní vzdělávání inovované v tom, že výuka bude probíhat na zahradě MŠ. Do venkovní učebny bude zahrnut nový nábytek a nové prvky, které obohatí vzdělávání dětí. Tyto prvky a aktivity s nimi spojené, by měly směřovat k ochraně životního prostředí a ke vztahu k přírodě, k vlastní osobě a k péči o zdraví a životosprávu. Patří sem Vodní hřiště, potůček s vodními stavidly, vývšené záhony, skleník a vrbové domečky. Cílem projektu je zvýšení povědomí o kvalitě životního prostředí a o úctě k životu. V návaznosti na hlavní cíl, bude kladen důraz na upevňování vztahů dítěte k fauně i flóře, získávání nových informací a znalostí praktickou formou vzdělávání. Projekt jednoznačně přispěje k prosperitě školy. </t>
  </si>
  <si>
    <t>Venkovní učebna se zaměřením na EVVO výchovu</t>
  </si>
  <si>
    <t>Realizace polytechnického hřiště</t>
  </si>
  <si>
    <t>Stavební úpravy,vybudování, dodávka a montáž, konstrukce včetně vybavení</t>
  </si>
  <si>
    <t>Základní škola Vysoká Pec</t>
  </si>
  <si>
    <t>Obec Vysoká Pec</t>
  </si>
  <si>
    <t>Novostavba základní školy</t>
  </si>
  <si>
    <t>Vysoká Pec</t>
  </si>
  <si>
    <t xml:space="preserve">Novostavba základní školy. Výstavba dvou učeben, každá o kapacitě 30 dětí. Dvě jednotřídky pro první stupeň ZŠ. Součastí novostavby je multifunkční tělocvična, venkovní prostory, parkoviště, venkovní hřiště, kuchyň, školní jídelna,školní  družina, technické zázemí, zázemí pro personál. Budova je projektována v pasivním standardu.  </t>
  </si>
  <si>
    <t>zadávací studie pro výběr zhotovitele metodu Design&amp;Build</t>
  </si>
  <si>
    <t>Mateřská škola Vysoká Pec</t>
  </si>
  <si>
    <t>Novostavba mateřské školy</t>
  </si>
  <si>
    <t xml:space="preserve">Novostavba mateřské školy. Výstavba dvou učeben, každá o kapacitě  24 dětí. Součastí novostavby jsou venkovní prostory, parkoviště, dětské hřiště, kuchyň, jídelna, herna, ložnice, technické zázemí. Budova je projektována v pasivním standardu.   </t>
  </si>
  <si>
    <t>Rekonstrukce stávající ZŠaMŠ na mateřskou školu, včetně přístavby</t>
  </si>
  <si>
    <t xml:space="preserve">Rekonstrukce a přístavba stávající budovy ZŠaMŠ, č. p. 40 Vysoká Pec. Rekonstrukce dvou učeben, každá o kapacitě  24 dětí. Součastí projektu jsou úpravy venkovních prostor, vybudování parkoviště, rekonstrukce dětského hřiště, rekonstrukce kuchyně, rekonstrukce jídelny, rekonstrukce herny, rekonstrukce ložnic, nový zdroj vytápění. Vybudování přístavby z důvodu dispozičního řešení. Energetické snížení budovy. Sanace budovy. </t>
  </si>
  <si>
    <t>71294147</t>
  </si>
  <si>
    <t>Středisko volného času Domeček Chomutov, příspěvková organizace - Revitalizace přírodovědné učebny
Akvaristika / Teraristika</t>
  </si>
  <si>
    <t>Revitalizace přírodovědné učebny - Akvaristika / Teraristika - Hlavním účelem vybudování nové učebny Akva/Tera je zkvalitnění výuky naší mládeže a to zejména z hlediska příjemnějšího prostředí, lépe využitého prostoru, ergonomie a bezpečnosti. Možnosti využití moderních technologií a nových metod výuky. Stejně tak zlepšit podmínky pro chované druhy. Účelem je též vybudování dostatku odkládacích prostor na pomůcky a velké množství odborné literatury. Přírodovědná učebna by se měla stát i lepším místem, které může poskytnout kvalitnější poradenství pro širokou veřejnost.</t>
  </si>
  <si>
    <t>příprava projektové dokumentace</t>
  </si>
  <si>
    <t>Základní umělecká škola T. G. Masaryka Chomutov</t>
  </si>
  <si>
    <t>61345636</t>
  </si>
  <si>
    <t>Základní umělecká škola T. G. Masaryka Chomutov - Revitalizace učebny pro rozvoj digitálních technologií</t>
  </si>
  <si>
    <t xml:space="preserve">Základní umělecká škola Chomutov – projekt modernizace a vybavení odborných prostor ve vazbě na práci s digitálními technologiemi – multimediální učebna pro hudební nauku, grafické studio • digitální technologie jako nový fenomén české Výtvarné výchovy
V rámci této aktivity budou vytvořeny tři moduly – dva moduly pro výuku hudební nauky a jeden modul pro zvukovou tvorbu. • využití digitálních technologií ve výuce grafické výchovy - modernizace této oblasti vzdělávání má velký význam pro praktické využití kreativních vizuálních aktivit na pracovním trhu. Základní oblastí je zde plošný design, další oblastí je multimediální tvorba, </t>
  </si>
  <si>
    <t>Dům dětí a mládeže Jirkov</t>
  </si>
  <si>
    <t>61345644</t>
  </si>
  <si>
    <t>Přírodovědné učebny DDM Jirkov</t>
  </si>
  <si>
    <t>navýšit užitnou plochu pro odborné učebny</t>
  </si>
  <si>
    <t>III.24</t>
  </si>
  <si>
    <t>XII.24</t>
  </si>
  <si>
    <t>stručný popis, např. zpracovaná PD, zajištěné výkupy, výber dodavatele</t>
  </si>
  <si>
    <t>ZŠ Chomutov, Na Příkopech 895</t>
  </si>
  <si>
    <t>ZŠ Chomutov, Na Příkopech 895 - revitalizace - školní klub, školní družina</t>
  </si>
  <si>
    <t xml:space="preserve">Ústecký kraj </t>
  </si>
  <si>
    <t>stavební práce, audiovizuální technika, specializovaný nábytek a odborné pomůcky - 3x stávající školní družiny, 1x stávající školní klub</t>
  </si>
  <si>
    <t>zpracovaná PD</t>
  </si>
  <si>
    <t>NR</t>
  </si>
  <si>
    <t xml:space="preserve">ZŠ Chomutov, Školní 1480 - objekt ul. Školní </t>
  </si>
  <si>
    <t xml:space="preserve">ZŠ Chomutov, Školní 1480 - objekt ul. Školní - revitalizace - výukový altán, odborné učebny, školní poradenské pracoviště, prostranství pro volnočasové a sportovní aktivity </t>
  </si>
  <si>
    <t xml:space="preserve">stavební práce, audiovizuální technika, specializovaný nábytek a odborné pomůcky - 1x prostranství pro venkovní doplňkovou výuku, 1x stávající učebna přírodní vědy s využitím informačních technologií, 1x stávající školní poradenské pracoviště, 1x prostranství pro komunitní a sportovní aktivity včetně oplocení, 1x stávající zázemí pro pedagogy </t>
  </si>
  <si>
    <t xml:space="preserve">ZŠ Chomutov, Kadaňská 2334 </t>
  </si>
  <si>
    <t xml:space="preserve">ZŠ Chomutov, Kadaňská 2334 - revitalizace - výukový altán, školní družiny </t>
  </si>
  <si>
    <t>stavební práce, audiovizuální technika, specializovaný nábytek a odborné pomůcky - 1x výukový altán, 3x školní družiny</t>
  </si>
  <si>
    <t xml:space="preserve">ZŠ Chomutov, Akademika Heyrovského 4539 </t>
  </si>
  <si>
    <t xml:space="preserve">ZŠ Chomutov, Akademika Heyrovského 4539 - revitalizace -  výukový altán, odborné učebny, prostranství pro volnočasové a sportovní aktivity, stávající zázemí pro pedagogy </t>
  </si>
  <si>
    <t xml:space="preserve">stavební práce, audiovizuální specializovaný nábytek a odborné pomůcky - 1x prostranství pro venkovní doplňkovou výuku, 1x prostranství pro biotopovou zahradu, 1x prostranství pro sportovní a volnočasové aktivity, 2x stávající učebna přírodní vědy s využitím informačních technologií, 5x stávající zázemí pro pedagogy </t>
  </si>
  <si>
    <t xml:space="preserve">ZŠ Chomutov, Hornická 4387 </t>
  </si>
  <si>
    <t xml:space="preserve">ZŠ Chomutov, Hornická 4387 - revitalizace - výukový altán, odborné učebny, zázemí pro pedagogy, školní družina </t>
  </si>
  <si>
    <t xml:space="preserve">stavební práce, audiovizuální technika, specializovaný nábytek a odborné pomůcky - 1x stávající učebna cizí jazyk s využitím informačních technologií, 1x stávající učebna přírodní vědy s využitím informačních technologií, 1x prostranství pro venkovní doplňkovou výuku, 5x stávající zázemí pro pedagogy, 1x stávající školní družina </t>
  </si>
  <si>
    <t>ZŠ Chomutov, Březenecká 4679</t>
  </si>
  <si>
    <t>ZŠ Chomutov, Březenecká 4679 - revitalizace - výukový altán, odborné učebny, zázemí pro pedagogy, sportovní volnočasové aktivity</t>
  </si>
  <si>
    <t xml:space="preserve">stavební práce, audiovizuální technika, specializovaný nábytek, odborné pomůcky - 1x stávající učebna přírodní vědy s využitím informačních technologií, 1x prostranství pro venkovní doplňkovou výuku, 5x stávajících školních družin, 5x stávajících zázemí pro pedagogy, 1x prostranství pro sportovní aktivity </t>
  </si>
  <si>
    <t>ZŠ Chomutov, Zahradní 5265</t>
  </si>
  <si>
    <t>ZŠ Chomutov, Zahradní 5265 - revitalizace - výukový altán, školní klub, zázemí pro pedagogy, sportovní volnočasové aktivity</t>
  </si>
  <si>
    <t xml:space="preserve">stavební práce, aduiovizuální technika, specializovaný nábytek, odborné pomůcky - 1x prostranství pro venkovní doplňkovou výuku, 1x stávající školní klub s knihovnou, 5x stávající zázemí pro pedagogy včetně oddělení stávajících prostor, 2x prostranství pro komunitní, sportivní a společenské aktivity </t>
  </si>
  <si>
    <t>ZŠ Chomutov, Písečná 5144</t>
  </si>
  <si>
    <t>ZŠ Chomutov, Písečná 5144 - revitalizace - výukový altán, odborné učebny, zázemí pro pedagogy</t>
  </si>
  <si>
    <t>stavební práce, audiovizuální technika, specializovaný nábytek, odborné pomůcky - 1x stávající učebna cizí jazyk s využitím informačních technologií, 2x stávající učebna přírodní vědy s využitím informačních technologií, 1x prostranství pro venkovní doplňkovou výuku, 5x stávajících zázemí pro pedagogy</t>
  </si>
  <si>
    <t>Základní škola a Mateřská škola Březno, okres Chomutov</t>
  </si>
  <si>
    <t>Obec Březno</t>
  </si>
  <si>
    <t>Modernizace učeben MŠ</t>
  </si>
  <si>
    <t>Březno</t>
  </si>
  <si>
    <t>Modernizace učeben MŠ, vybavení atd.</t>
  </si>
  <si>
    <t>v přípravě</t>
  </si>
  <si>
    <t>Modernizace venkovní učebny</t>
  </si>
  <si>
    <t>Modernizace venkovní učebny o vybavení -tzn., nábytek, pomůcky atd.</t>
  </si>
  <si>
    <t>Základní škola Na Příkopech 895, Chomutov</t>
  </si>
  <si>
    <t>Základní škola Na Příkopech 895, Chomutov - investice do vzdělávací infrastruktury - školní družina, školní klub</t>
  </si>
  <si>
    <t>zpracovaná PD, výkaz výměr pro výběr zhotovitele</t>
  </si>
  <si>
    <t>Základní škola Školní 1480, Chomutov</t>
  </si>
  <si>
    <t>Základní škola Školní 1480, Chomutov - investice do vzdělávací infrastruktury - odborné učebny, zázemí pro pedagogy</t>
  </si>
  <si>
    <t>Základní škola Školní 1480, Chomutov - investice do vzdělávací infrastruktury - zázemí pro volný čas a inkluzi</t>
  </si>
  <si>
    <t>V objektu ulice Beethovenova dojde k vybudování nového sportoviště včetně oplocení celého zázemí.</t>
  </si>
  <si>
    <t>Základní škola Školní 1480, Chomutov - investice do vzdělávací infrastruktury - školní poradenské pracoviště</t>
  </si>
  <si>
    <t xml:space="preserve">V objektu ulice Školní dojde k modernizaci školního poradenského pracoviště. </t>
  </si>
  <si>
    <t>Základní škola Hornická 4387, Chomutov</t>
  </si>
  <si>
    <t>Základní škola Hornická 4387, Chomutov - investice do vzdělávací infrastruktury - odborné učebny, zázemí pro pedagogy</t>
  </si>
  <si>
    <t xml:space="preserve">Projektem dojde k modernizaci učebny pro výuku přírodních věd i cizích jazyků. Dále dojde k rekonstrukci zázemí pro pedagogy, a to kabinety včetně sborovny. </t>
  </si>
  <si>
    <t>Základní škola Hornická 4387, Chomutov - investice do vzdělávací infrastruktury - školní družina</t>
  </si>
  <si>
    <t>Základní škola Akademika Heyrovského 4539, Chomutov</t>
  </si>
  <si>
    <t>Základní škola Ak. Heyrovského 4539, Chomutov - investice do vzdělávací struktury - odborné učebny, zázemí pro pedagogy</t>
  </si>
  <si>
    <t xml:space="preserve">Projektem dojde k modernizaci učebny pro výuku přírodních věd. Dále dojde k rekonstrukci zázemí pro pedagogy (kabinety). Součástí projektu je výstavba enviromentálních altánu a biotopové zahrady.  </t>
  </si>
  <si>
    <t>Základní škola Ak. Heyrovského 4539, Chomutov - investice do vzdělávací struktury - zázemí pro volný čas a inkluzi</t>
  </si>
  <si>
    <t xml:space="preserve">V projektu dojde k výstavbě nového sportoviště. </t>
  </si>
  <si>
    <t>Základní škola Kadaňská 2334, Chomutov</t>
  </si>
  <si>
    <t>Základní škola Kadaňská 2334, Chomutov - investice do vzdělávací struktury - školní družina</t>
  </si>
  <si>
    <t>Základní škola Kadaňská 2334, Chomutov - investice do vzdělávací struktury - zázemí pro volný čas a inkluzi</t>
  </si>
  <si>
    <t xml:space="preserve">V projektu dojde k upravám sportoviště. </t>
  </si>
  <si>
    <t>Základní škola Březenecká 4679, Chomutov</t>
  </si>
  <si>
    <t>Základní škola Březenecká 4679, Chomutov -  investice do vzdělávací infrastruktury - odborné učebny, zázemí pro pedagogy</t>
  </si>
  <si>
    <t xml:space="preserve">Projektem dojde ke kompletní rekonstruci prostor pro učebnu přírodních věd a zázemí pro pedagogy. Součástí projektu je výstavba enviromentálních altánu.  </t>
  </si>
  <si>
    <t>Základní škola Březenecká 4679, Chomutov -  investice do vzdělávací infrastruktury - školní družina</t>
  </si>
  <si>
    <t>Základní škola Březenecká 4679, Chomutov -  investice do vzdělávací infrastruktury - zázemí pro volný čas a inkluzi</t>
  </si>
  <si>
    <t xml:space="preserve">Součástí projektu je výstavba sportoviště. </t>
  </si>
  <si>
    <t>Základní škola Zahradní 5265, Chomutov</t>
  </si>
  <si>
    <t>Základní škola Zahradní 5265, Chomutov - investice do vzdělávací infrastruktury - školní klub</t>
  </si>
  <si>
    <t>Základní škola Zahradní 5265, Chomutov - investice do vzdělávací infrastruktury - odborné učebny, zázemí pro pedagogy</t>
  </si>
  <si>
    <t xml:space="preserve">Projektem dojde ke kompletní rekonstruci prostor pro pedagogy, výstavba nového enviromentálních altánu. </t>
  </si>
  <si>
    <t>Základní škola Zahradní 5265, Chomutov - investice do vzdělávací infrastruktury - zázemí pro volný čas a inkluzi</t>
  </si>
  <si>
    <t xml:space="preserve">Projektem dojde ke kompletní rekonstruci prostor před školou a uvnitř školy. </t>
  </si>
  <si>
    <t>Základní škola Písečná 5144, Chomutov</t>
  </si>
  <si>
    <t>Základní škola Písečná 5144, Chomutov - investice do vzdělávací infrastruktury - odborné učebny, zázemí pro pedagogy</t>
  </si>
  <si>
    <t xml:space="preserve">Projektem dojde k modernizaci učebny pro výuku přírodních věd i cizích jazyků. Dále dojde k rekonstrukci zázemí pro pedagogy, a to kabinety včetně sborovny. Vybudován bude nový enviromentální altán. </t>
  </si>
  <si>
    <t>ZŠ a MŠ Strupčice</t>
  </si>
  <si>
    <t>Přístavba pro třídy 2. stupně</t>
  </si>
  <si>
    <t>projekt</t>
  </si>
  <si>
    <t>Rekonstrukce učebny fyziky a chemie</t>
  </si>
  <si>
    <t>Rekonstrukce učebny fyziky a chemie včetně nezbytých stavebních úprav a vybavení pomůckymi</t>
  </si>
  <si>
    <t>Vybavení učebny přírodopisu</t>
  </si>
  <si>
    <t>Vybavení učebny přírodopisu nábytkem a pomůckami</t>
  </si>
  <si>
    <t>Vybavení zázemí školního poradenského pracoviště</t>
  </si>
  <si>
    <t>Vybudování zázemí pro školní por. pracoviště</t>
  </si>
  <si>
    <t>Modernizace prostor školní družiny</t>
  </si>
  <si>
    <t>Vybudování učebny robotiky</t>
  </si>
  <si>
    <t>Vybudování učebny robotiky, její vybavení pomůckami a nábytkem</t>
  </si>
  <si>
    <t>Vybudování venkovních multifunkčních odborných učeben</t>
  </si>
  <si>
    <t>Vybudování venkovních multifunkčních učeben pro rozvoj kompetencí žáků a pro realizaci sociálně inkluzivních aktivit</t>
  </si>
  <si>
    <t>01/2024</t>
  </si>
  <si>
    <t>Připravená projektová dokumentace, rozpočet, vyjádření SÚ</t>
  </si>
  <si>
    <t>Modernizace odborných učeben a zajištění konektivity ZŠ Jirkov, Budovatelů 1563</t>
  </si>
  <si>
    <t>Modernizace učeben pro výuku odborných předmětů, školní družiny a zajištění standardu konektivity školy</t>
  </si>
  <si>
    <t>Modernizace odborné učebny</t>
  </si>
  <si>
    <t>Modernizace odborné učebny, vybavení pomůckami, IT technikou atd.</t>
  </si>
  <si>
    <t>připravená PD</t>
  </si>
  <si>
    <t>Modernizace odborných učeben</t>
  </si>
  <si>
    <t>Modernizace odborných učeben, vybavení pomůckami, IT technikou atd.</t>
  </si>
  <si>
    <t>Výstavba nové budovy školy</t>
  </si>
  <si>
    <t>Modernizace družiny</t>
  </si>
  <si>
    <t>Modernizace družiny, nákup vybavení, pomůcek atd.</t>
  </si>
  <si>
    <t>Středisko volného času Domeček Chomutov, příspěvková organizace, Jiráskova 4140
430 03 Chomutov</t>
  </si>
  <si>
    <t>Středisko volného času Domeček, Chomutov - zkvalitnění vzdělávací infrastruktury pro polytechnické vzdělávání</t>
  </si>
  <si>
    <t xml:space="preserve">Projektem dojde k výstavbě nového polytechnického pavilonu, kde bude probíhat výuka teraristiky, chovatelství  a enviromentální výchovy. V pavilonu bude přednášková místnost a plně technologicky ovládaná expozice s terárii i akvárii z celého světa včetně mapového profilu zeměkoule. Procestujeme v expozici celý svět. Provoz zájmových útvarů bude zajištěn od pondělí do neděle včetně prázdninových dní. Součástí informačních technologií bude nejrůznější monitorování průběhu vývoje a chovu v akvariích a terárirích. </t>
  </si>
  <si>
    <t>záměr, PD, rozpracovaný rozpočet, PD bude hotová k 31. 3. 2024</t>
  </si>
  <si>
    <t>NE (podaná žádost St.Úřad 31.3.2024, povolení 06/2024)</t>
  </si>
  <si>
    <t>Základní umělecká škola T. G. Masaryka, příspěvková organizace, náměstí T. G. Masaryka 1626
43001 Chomutov 1</t>
  </si>
  <si>
    <t xml:space="preserve">Základní umělecká škola T. G. Masaryka, Chomutov - zkvalitnění vzdělávací infrastruktury pro polytechnické vzdělávání </t>
  </si>
  <si>
    <t xml:space="preserve">Projektem dojde k přeměně stávajících výukových i nevyužívaných prostor na grafické digitální studio. Projektem dojde k zajištění výuky grafického a vývarného umění. Součástí projektu budou k dispozici moderní informační technologie pro výuku grafiky i výtvarky, designu a konstruování. </t>
  </si>
  <si>
    <t xml:space="preserve">Základní škola a Mateřská škola, Chomutov, 17. listopadu 4728, p. o.                                        Statutární město Chomutov - 00261891   </t>
  </si>
  <si>
    <t>Vybudování, modernizace a vybavení odborných učeben, školní družiny školního poradenského pracoviště INFRASTRUKTURA-PORADENSTVÍ-TRÉNINKOVÉ AKTIVITY-RELAXACE- SPECIÁLNÍ ZŠ 17. LISTOPADU 4728, CHOMUTOV</t>
  </si>
  <si>
    <t xml:space="preserve">Vybudování, modernizace a vybavení 2 učeben pro práci s digitálními technologiemi, 1 učebny pro výuku přírodních věd, 3 oddělení školní družiny, zázemí pro školní poradenské pracoviště, zázemí pro práci se žáky se SVP - reedukační a relaxační učebna, zázemí pro pedagogické pracovníky - sborovna REHABILITAČNÍ – RELAXAČNÍ – SMYSLOVÉ AKTIVITY </t>
  </si>
  <si>
    <t>ANO</t>
  </si>
  <si>
    <t>Základní škola speciální a Mateřská škola, Chomutov, příspěvková organizace, Palachova 4881, Chomutov</t>
  </si>
  <si>
    <t>INFRASTRUKTURA-PORADENSTVÍ-TRÉNINKOVÉ AKTIVITY-RELAXACE-SPECIÁLNÍ ZŠ PALACHOVA 4881, CHOMUTOV</t>
  </si>
  <si>
    <t xml:space="preserve">REHABILITAČNÍ – RELAXAČNÍ – SMYSLOVÉ AKTIVITY 
1.	snoezelen – modernizace a vybavení zázemí pro práci se žáky se speciálními vzdělávacími potřebami reedukační a relaxační učebna –– pavilon školy, přízemí u spojovací chodby (bez čísla) 
2.	odpočívárna – modernizace a vybavení zázemí pro práci se žáky se speciálními vzdělávacími potřebami –– rehabilitační část výuky – samostatná budova, přízemí – č. 4
PORADENSKÉ AKTIVITY 
3.	školské poradenské pracoviště – modernizace a vybavení zázemí prostoru – správní pavilon, přízemí č. 3
TRÉNINKOVÉ AKTIVITY
4.	cvičná kuchyňka – pro práci se žáky se speciálními vzdělávacími potřebami – práce v domácnosti – správní pavilon, přízemí č. 4
5.	keramická dílna – pro práci se žáky se speciálními vzdělávacími potřebami –– práce v domácnosti – samostatná budova, přízemí – č. 1 a 2 
6.	výukové altány na environmentální a řemeslnou výuku – pro práci se žáky se speciálními vzdělávacími potřebami – práce v domácnosti – školní zahrada </t>
  </si>
  <si>
    <t>06/2026</t>
  </si>
  <si>
    <t>12/2026</t>
  </si>
  <si>
    <t xml:space="preserve">Realizace polytechnického hřiště </t>
  </si>
  <si>
    <t>Jazyková učebna</t>
  </si>
  <si>
    <t>Stavební úpravy a pořízení nábytku a IT vybavení.</t>
  </si>
  <si>
    <t>Výuková komunitní zahrada</t>
  </si>
  <si>
    <t>Budování, výsadba, technické úpravy, terenní úpravy a vybavení</t>
  </si>
  <si>
    <t>Rekonstrukce šaten ZŠ</t>
  </si>
  <si>
    <t>Stavební úpravy a pořízení vybavení.</t>
  </si>
  <si>
    <t>Rekonstrukce jídelny a vývařovny</t>
  </si>
  <si>
    <t>Modernizace učeben ZŠ Jirkov, Budovatelů 1563 III</t>
  </si>
  <si>
    <t>Modernizace učeben pro výuku polytechnického vzdělávání, cizích jazyků a přírodních věd, modernizace kmenových učeben vč. modernizace kabinetů.</t>
  </si>
  <si>
    <t>zpracovaný záměr</t>
  </si>
  <si>
    <t>Modernizace a rozšíření zázemí družiny ZŠ Jirkov, Budovatelů 1563</t>
  </si>
  <si>
    <t xml:space="preserve">Zajištění adekvátních prostor a vybavení  družiny ZŠ Jirkov, Budovatelů 1563 </t>
  </si>
  <si>
    <t>Zajištění konektivity ZŠ Jirkov, Budovatelů 1563</t>
  </si>
  <si>
    <t>Zajištění konektivity ZŠ Jirkov, Budovatelů 1563 dle Standardu konektivity</t>
  </si>
  <si>
    <t>Základní škola Údlice, okres Chomutov</t>
  </si>
  <si>
    <t>Rozšíření ZŠ Údlice - družina</t>
  </si>
  <si>
    <t>Rozšíření a modenizace zázemí pro družinu ZŠ Údlice</t>
  </si>
  <si>
    <t xml:space="preserve">ne </t>
  </si>
  <si>
    <t>Rozšíření ZŠ Údlice - odborné učebny</t>
  </si>
  <si>
    <t>Rozšíření a modenizace prostor pro výuku ZŠ Údlice - odborných a kmenových učeben, kabinetů, zázemí pro pedagogy - sborovny, zázemí pro školní poradenské pracoviště</t>
  </si>
  <si>
    <t>Konektivita ZŠ Údlice</t>
  </si>
  <si>
    <t>Zajištění konektivity školy v souladu se Standardem  konektivity</t>
  </si>
  <si>
    <t>Modernizace ZŠ Údlice</t>
  </si>
  <si>
    <t>Učebna informatiky, jazyků, přírodovědných předmětů, dílen a školní družina ZŠ Údlice</t>
  </si>
  <si>
    <t xml:space="preserve">Statutární město Chomutov – rekonstrukce brownfieldu – bývalé kino Praha </t>
  </si>
  <si>
    <t xml:space="preserve">Jedná se o rekonstrukci brownfieldu, bývalé kino Praha. Tento objekt bude přebudován na objekt s veřejným zájmem, kde bude sídlit a program domu realizovat organizační složka Centrum komunitního plánování, Středisko volného času Domeček, Dobrovolný svazek obcí Chomutovsko. Domeček bude v objektu zajišťovat rukodělné zájmové vzdělávání. </t>
  </si>
  <si>
    <r>
      <t>Výdaje projektu</t>
    </r>
    <r>
      <rPr>
        <i/>
        <sz val="10"/>
        <rFont val="Calibri"/>
        <family val="2"/>
        <charset val="238"/>
        <scheme val="minor"/>
      </rPr>
      <t xml:space="preserve">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</si>
  <si>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</si>
  <si>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 xml:space="preserve">Typ projektu </t>
    </r>
    <r>
      <rPr>
        <vertAlign val="superscript"/>
        <sz val="10"/>
        <rFont val="Calibri"/>
        <family val="2"/>
        <charset val="238"/>
        <scheme val="minor"/>
      </rPr>
      <t>2)</t>
    </r>
  </si>
  <si>
    <r>
      <t>přírodní vědy</t>
    </r>
    <r>
      <rPr>
        <vertAlign val="superscript"/>
        <sz val="10"/>
        <rFont val="Calibri"/>
        <family val="2"/>
        <charset val="238"/>
        <scheme val="minor"/>
      </rPr>
      <t>3)</t>
    </r>
    <r>
      <rPr>
        <sz val="10"/>
        <rFont val="Calibri"/>
        <family val="2"/>
        <charset val="238"/>
        <scheme val="minor"/>
      </rPr>
      <t xml:space="preserve"> 
</t>
    </r>
  </si>
  <si>
    <r>
      <t>polytech. vzdělávání</t>
    </r>
    <r>
      <rPr>
        <vertAlign val="superscript"/>
        <sz val="10"/>
        <rFont val="Calibri"/>
        <family val="2"/>
        <charset val="238"/>
        <scheme val="minor"/>
      </rPr>
      <t>4)</t>
    </r>
  </si>
  <si>
    <r>
      <t>práce s digitálními tech.</t>
    </r>
    <r>
      <rPr>
        <vertAlign val="superscript"/>
        <sz val="10"/>
        <rFont val="Calibri"/>
        <family val="2"/>
        <charset val="238"/>
        <scheme val="minor"/>
      </rPr>
      <t>5)</t>
    </r>
    <r>
      <rPr>
        <sz val="10"/>
        <rFont val="Calibri"/>
        <family val="2"/>
        <charset val="238"/>
        <scheme val="minor"/>
      </rPr>
      <t xml:space="preserve">
</t>
    </r>
  </si>
  <si>
    <t xml:space="preserve">zázemí pro školní poradenské pracoviště </t>
  </si>
  <si>
    <r>
      <t>přírodní vědy</t>
    </r>
    <r>
      <rPr>
        <vertAlign val="superscript"/>
        <sz val="10"/>
        <rFont val="Calibri"/>
        <family val="2"/>
        <charset val="238"/>
        <scheme val="minor"/>
      </rPr>
      <t>3)</t>
    </r>
    <r>
      <rPr>
        <sz val="10"/>
        <rFont val="Calibri"/>
        <family val="2"/>
        <scheme val="minor"/>
      </rPr>
      <t xml:space="preserve"> 
</t>
    </r>
  </si>
  <si>
    <r>
      <t>práce s digi. tech.</t>
    </r>
    <r>
      <rPr>
        <vertAlign val="superscript"/>
        <sz val="10"/>
        <rFont val="Calibri"/>
        <family val="2"/>
        <charset val="238"/>
        <scheme val="minor"/>
      </rPr>
      <t>5)</t>
    </r>
    <r>
      <rPr>
        <sz val="10"/>
        <rFont val="Calibri"/>
        <family val="2"/>
        <scheme val="minor"/>
      </rPr>
      <t xml:space="preserve">
</t>
    </r>
  </si>
  <si>
    <t>Vybudování odborné učebny pro výuku fyziky a geografie, včetně přilehlého kabinetu fyziky ( zázemí pro pedagogy, pracoviště pro malou skupinu žáků – fyzikální praktika)
1 učebna + 1 kabinet v pavilonu B, s bezbariérovým přístupem prostřednictvím schodolezu z 1. etapy IROP. Zlepšení kvality výuky přírodovědných předmětů – v provazbě názornosti a interaktivity výuky fyziky a zeměpisu, zajištění zázemí pro pedagogy propojením s učebnou a využitím části prostor jako minilaboratoře pro výuku žáků nadaných na fyziku.Vybudování učebny v přírodě – v zahradě školy s malou biotopovou zahradou středoevropské flóry
Učebna – zahrada, mezi stromy, otevřený prostor, úprava sítě – přívod vody. Zlepšení kvality výuky přírodovědných předmětů  a praktických činností
Zázemí pro komunitní setkávání a inkluzi v rámci mimoškolních aktivit</t>
  </si>
  <si>
    <t>Zmodernizované prostory budou odpovídat současnému vývoji a umožní realizaci nových výukových metod a forem práce výuky přírodních věd. Nové prostory zvýší atraktivnost vyučování, aktivní zapojení žáků do výuky a motivaci v oblasti přírodních věd</t>
  </si>
  <si>
    <t xml:space="preserve">Cílem této renovace je zlepšit kvalitu a dostupnost vzdělávání žáků školy v rámci výuky přírodních věd a cizích jazyků. Byly by tak vytvořeny optimální podmínky pro výuku zeměpisu, anglického a německého jazyka. Tato učebna by byla využívána také v rámci ostatních předmětů – natáčení videí před zeleným plátnem. Školní družina je školské zařízení pro zájmové vzdělávání, poskytuje žákům naplnění volného času zájmovými činnostmi na zájmové oblasti navazující na školní výuku. Hlavním posláním školní družiny je zabezpečení zájmové činnosti, rekreace a odpočinek žáků. Modernizace zázemí pro pedagogické i nepedagogické pracovníky škol vedoucí k vyšší kvalitě vzdělávání ve školách s využitím zařízení pro práci s digitálními technologiemi pro formální, zájmové a neformální vzdělávání a celoživotní učení. </t>
  </si>
  <si>
    <t>budování zázemí pro školní družiny a školní kluby umožňující zvyšování kvality
poskytovaných služeb</t>
  </si>
  <si>
    <t xml:space="preserve">Projekt vybudování školního klubu počítá nejenom s vybudováním vhodných prostor, ale v první fázi především s vybavením potřebnými hudebními nástroji, pomůckami a nezbytnou technikou a zvukovou aparaturou. </t>
  </si>
  <si>
    <t>Součástí školy je školní družina a školní klub, který slouží také jako zázemí pro dvě přípravné třídy školy a školní studovnu
a pěvecký sbor. Školní družina a školní klub jsou umístěny v 1.NP pavilonu A.
Vzhledem k počtu zájmových útvarů a jejich naplněností dětmi a žáky, kteří také navštěvují školní družinu, se
každoročně potýkáme s nedostatečným zázemím. Škola by měla poskytovat kvalitní školní i mimoškolní vzdělávání
v moderním, bezpečném a motivujícím prostředí.</t>
  </si>
  <si>
    <t xml:space="preserve">ZŠ Školní Rekonstrukce a vybavení učebny pro výuku přírodopisu a dalších přírodních věd  – modernizace a vybavení učebny a přilehlého kabinetu 
Vybudování učebny pro práci s digitálními technologiemi pro formální i neformální vzdělávání 
Reedukační a relaxační místnost pro žáky speciálními vzdělávacími potřebami žáci se speciálními vzdělávacími potřebami ve speciálních třídách a integrovaní žáci v běžných třídách,
Vzhledem k velikosti místnosti by bylo možné spojit s cvičným bytem ( + školní cvičná kuchyň)                                                                                                                                                                                                                                                   ZŠ BEET Rekonstrukce a vybavení učebny na přírodní vědy –- modernizace a vybavení učebny - v souvislosti se školním vzdělávacím programem – předmět Člověk a svět - cílová skupina žáci 1. stupně
Sborovna pro pedagogické pracovníky – nyní nedostatečné zázemí pro kvalitní práci pedagogických pracovníků – cílová skupina zaměstnanci školy v Beethovenově ulici 
Reedukační a relaxační místnost pro žáky se speciálními vzdělávacími potřebami (sloužila by i jako místnost pro komunitní aktivity) - žáci školy se speciálními vzdělávacími potřebami 
(speciální třídy 1.-5. ročník+ integrovaní žáci v běžných třídách), návaznost na školní poradenské pracoviště 
Školní družina 2x – zlepšení zázemí a zvýšení kvality poskytovaných služeb 
Vybudování venkovního zázemí za budovou v Beethovenově ulici – využití pro výuku, venkovní zázemí pro ŠD – dopravní hřiště, herní prvky </t>
  </si>
  <si>
    <t xml:space="preserve">Projektem dojde k modernizaci tří školních družin včetně vybudování nového zádveří, opravy tolaet, šatny. Dále dojde k vybudování nového školního klubu se zaměřením na hudební a digitální rozvoj včetně žajištění zájmového vzdělávání žáků.  </t>
  </si>
  <si>
    <t xml:space="preserve"> Projektem dojde k modernizaci učebny pro výuku přírodních věd v objektu ul. Školní. Dojde k výstavbě nových enviromentálních altánů v objektu ulice Školní, ulice Beethovenova. V objektu ulice Beethovenova dojde k rekonstrukci zázemí pro pedagogy (sborovna). </t>
  </si>
  <si>
    <r>
      <t xml:space="preserve">Výdaje projektu  v Kč </t>
    </r>
    <r>
      <rPr>
        <i/>
        <vertAlign val="superscript"/>
        <sz val="10"/>
        <rFont val="Calibri"/>
        <family val="2"/>
        <charset val="238"/>
        <scheme val="minor"/>
      </rPr>
      <t>1)</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</si>
  <si>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</si>
  <si>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</si>
  <si>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Výdaje projektu v Kč </t>
    </r>
    <r>
      <rPr>
        <vertAlign val="superscript"/>
        <sz val="10"/>
        <rFont val="Calibri"/>
        <family val="2"/>
        <charset val="238"/>
        <scheme val="minor"/>
      </rPr>
      <t>1)</t>
    </r>
  </si>
  <si>
    <r>
      <t xml:space="preserve">Dojde k rekonstrukci prostor stávající </t>
    </r>
    <r>
      <rPr>
        <b/>
        <sz val="11"/>
        <rFont val="Calibri"/>
        <family val="2"/>
        <charset val="238"/>
        <scheme val="minor"/>
      </rPr>
      <t xml:space="preserve">školní družiny </t>
    </r>
    <r>
      <rPr>
        <sz val="11"/>
        <rFont val="Calibri"/>
        <family val="2"/>
        <charset val="238"/>
        <scheme val="minor"/>
      </rPr>
      <t xml:space="preserve">s keramickou dílnou a zázemím pro pedagoga. </t>
    </r>
  </si>
  <si>
    <r>
      <t xml:space="preserve">Projektem dojde ke kompletní rekonstruci prostor pro </t>
    </r>
    <r>
      <rPr>
        <b/>
        <sz val="11"/>
        <rFont val="Calibri"/>
        <family val="2"/>
        <charset val="238"/>
        <scheme val="minor"/>
      </rPr>
      <t>školní družinu</t>
    </r>
    <r>
      <rPr>
        <sz val="11"/>
        <rFont val="Calibri"/>
        <family val="2"/>
        <charset val="238"/>
        <scheme val="minor"/>
      </rPr>
      <t xml:space="preserve">. </t>
    </r>
  </si>
  <si>
    <r>
      <t xml:space="preserve">Projektem dojde ke kompletní rekonstruci prostor pro </t>
    </r>
    <r>
      <rPr>
        <b/>
        <sz val="11"/>
        <rFont val="Calibri"/>
        <family val="2"/>
        <charset val="238"/>
        <scheme val="minor"/>
      </rPr>
      <t>školní družiny</t>
    </r>
    <r>
      <rPr>
        <sz val="11"/>
        <rFont val="Calibri"/>
        <family val="2"/>
        <charset val="238"/>
        <scheme val="minor"/>
      </rPr>
      <t xml:space="preserve"> včetně zázemí pro pedagogy. </t>
    </r>
  </si>
  <si>
    <r>
      <t xml:space="preserve">Projektem dojde ke kompletní rekonstruci prostor pro </t>
    </r>
    <r>
      <rPr>
        <b/>
        <sz val="11"/>
        <rFont val="Calibri"/>
        <family val="2"/>
        <charset val="238"/>
        <scheme val="minor"/>
      </rPr>
      <t>školní klub s knihovnou</t>
    </r>
    <r>
      <rPr>
        <sz val="11"/>
        <rFont val="Calibri"/>
        <family val="2"/>
        <charset val="238"/>
        <scheme val="minor"/>
      </rPr>
      <t xml:space="preserve">. </t>
    </r>
  </si>
  <si>
    <t>Základní škola a Mateřská škola Strupčice</t>
  </si>
  <si>
    <t>Obnova ICT vybavení školy - posílení konektivity školy</t>
  </si>
  <si>
    <t>Modernizace vybavení ICTY, pořízení nové kabeláže, technického zařízení, vybavení pro žáky i učitele</t>
  </si>
  <si>
    <t xml:space="preserve"> 10/2025</t>
  </si>
  <si>
    <t xml:space="preserve"> 03/2026</t>
  </si>
  <si>
    <t>PD před schválením</t>
  </si>
  <si>
    <t>není potřebné</t>
  </si>
  <si>
    <t>Základní školy, Chomutov–vnitřní konektivita a připojení k internetu</t>
  </si>
  <si>
    <t xml:space="preserve">Hlavní částí projektu je zkvalitnění vnitřní konektivity škol a zabezpečení připojení k internetu. Jedná se o pořízení hmotného movitého majetku, pořízení materiálu, pořízení nehmotného majetku, nákup služeb, vícepráce a popřípadě vyvolané investice. </t>
  </si>
  <si>
    <t>ZŠ Chomutov, Školní 1480 - objekt ul. Školní , objekt. Ul. Beethovenova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</si>
</sst>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6" x14ac:knownFonts="1">
    <font>
      <sz val="11"/>
      <color theme="1"/>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sz val="11"/>
      <color theme="1"/>
      <name val="Calibri"/>
      <family val="2"/>
      <charset val="238"/>
      <scheme val="minor"/>
    </font>
    <font>
      <b/>
      <sz val="11"/>
      <name val="Calibri"/>
      <family val="2"/>
      <charset val="238"/>
      <scheme val="minor"/>
    </font>
    <font>
      <sz val="10"/>
      <name val="Calibri"/>
      <family val="2"/>
      <charset val="238"/>
    </font>
    <font>
      <sz val="10"/>
      <name val="Calibri"/>
      <family val="2"/>
      <scheme val="minor"/>
    </font>
    <font>
      <b/>
      <sz val="10"/>
      <name val="Calibri"/>
      <family val="2"/>
      <charset val="238"/>
      <scheme val="minor"/>
    </font>
    <font>
      <b/>
      <sz val="8"/>
      <name val="Calibri"/>
      <family val="2"/>
      <charset val="238"/>
      <scheme val="minor"/>
    </font>
    <font>
      <b/>
      <sz val="9"/>
      <name val="Calibri"/>
      <family val="2"/>
      <charset val="238"/>
      <scheme val="minor"/>
    </font>
    <font>
      <sz val="14"/>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sz val="9"/>
      <name val="Calibri"/>
      <family val="2"/>
      <charset val="238"/>
      <scheme val="minor"/>
    </font>
    <font>
      <i/>
      <vertAlign val="superscript"/>
      <sz val="10"/>
      <name val="Calibri"/>
      <family val="2"/>
      <charset val="238"/>
      <scheme val="minor"/>
    </font>
    <font>
      <sz val="7"/>
      <name val="Verdana"/>
      <family val="2"/>
      <charset val="238"/>
    </font>
    <font>
      <sz val="9"/>
      <name val="Verdana"/>
      <family val="2"/>
      <charset val="238"/>
    </font>
    <font>
      <b/>
      <sz val="11"/>
      <name val="Arial"/>
      <family val="2"/>
      <charset val="238"/>
    </font>
    <font>
      <sz val="11"/>
      <color rgb="FFFF0000"/>
      <name val="Calibri"/>
      <family val="2"/>
      <charset val="238"/>
      <scheme val="minor"/>
    </font>
    <font>
      <b/>
      <sz val="9"/>
      <color rgb="FFFF0000"/>
      <name val="Calibri"/>
      <family val="2"/>
      <charset val="238"/>
      <scheme val="minor"/>
    </font>
    <font>
      <b/>
      <sz val="8"/>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7"/>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0F8FF"/>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rgb="FF808080"/>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623">
    <xf numFmtId="0" fontId="0" fillId="0" borderId="0" xfId="0"/>
    <xf numFmtId="0" fontId="0" fillId="0" borderId="0" xfId="0" applyProtection="1">
      <protection locked="0"/>
    </xf>
    <xf numFmtId="0" fontId="2" fillId="0" borderId="0" xfId="0" applyFont="1" applyProtection="1">
      <protection locked="0"/>
    </xf>
    <xf numFmtId="3" fontId="0" fillId="0" borderId="0" xfId="0" applyNumberFormat="1" applyProtection="1">
      <protection locked="0"/>
    </xf>
    <xf numFmtId="0" fontId="3" fillId="0" borderId="0" xfId="0" applyFont="1" applyProtection="1">
      <protection locked="0"/>
    </xf>
    <xf numFmtId="3" fontId="2" fillId="0" borderId="0" xfId="0" applyNumberFormat="1" applyFont="1" applyProtection="1">
      <protection locked="0"/>
    </xf>
    <xf numFmtId="0" fontId="0" fillId="0" borderId="0" xfId="0" applyAlignment="1" applyProtection="1">
      <alignment vertical="top" wrapText="1"/>
      <protection locked="0"/>
    </xf>
    <xf numFmtId="0" fontId="2" fillId="0" borderId="31" xfId="0" applyFont="1" applyBorder="1" applyAlignment="1" applyProtection="1">
      <alignment horizontal="center" vertical="center"/>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13"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2" borderId="13" xfId="0" applyFont="1" applyFill="1" applyBorder="1" applyAlignment="1" applyProtection="1">
      <alignment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24" xfId="0" applyFont="1" applyBorder="1" applyAlignment="1" applyProtection="1">
      <alignment vertical="center" wrapText="1"/>
      <protection locked="0"/>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31" xfId="0" applyFont="1" applyBorder="1" applyAlignment="1" applyProtection="1">
      <alignment vertical="center"/>
      <protection locked="0"/>
    </xf>
    <xf numFmtId="0" fontId="2" fillId="0" borderId="2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3" fontId="2" fillId="0" borderId="24" xfId="0" applyNumberFormat="1" applyFont="1" applyBorder="1" applyAlignment="1" applyProtection="1">
      <alignment vertical="center"/>
      <protection locked="0"/>
    </xf>
    <xf numFmtId="0" fontId="2" fillId="0" borderId="0" xfId="0" applyFont="1" applyAlignment="1" applyProtection="1">
      <alignment vertical="center" wrapText="1"/>
      <protection locked="0"/>
    </xf>
    <xf numFmtId="0" fontId="2" fillId="2" borderId="31" xfId="0" applyFont="1" applyFill="1" applyBorder="1" applyAlignment="1" applyProtection="1">
      <alignment vertical="center" wrapText="1"/>
      <protection locked="0"/>
    </xf>
    <xf numFmtId="3" fontId="2" fillId="0" borderId="23" xfId="0" applyNumberFormat="1" applyFont="1" applyBorder="1" applyAlignment="1" applyProtection="1">
      <alignment vertical="center"/>
      <protection locked="0"/>
    </xf>
    <xf numFmtId="3" fontId="2" fillId="0" borderId="25" xfId="0" applyNumberFormat="1" applyFont="1" applyBorder="1" applyAlignment="1" applyProtection="1">
      <alignment vertical="center"/>
      <protection locked="0"/>
    </xf>
    <xf numFmtId="17" fontId="2" fillId="0" borderId="23" xfId="0" applyNumberFormat="1" applyFont="1" applyBorder="1" applyAlignment="1" applyProtection="1">
      <alignment vertical="center"/>
      <protection locked="0"/>
    </xf>
    <xf numFmtId="17" fontId="2" fillId="0" borderId="25" xfId="0" applyNumberFormat="1" applyFont="1" applyBorder="1" applyAlignment="1" applyProtection="1">
      <alignment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3" fontId="2" fillId="0" borderId="4" xfId="0" applyNumberFormat="1" applyFont="1" applyBorder="1" applyAlignment="1" applyProtection="1">
      <alignment vertical="center" wrapText="1"/>
      <protection locked="0"/>
    </xf>
    <xf numFmtId="3" fontId="2" fillId="0" borderId="6" xfId="0" applyNumberFormat="1" applyFont="1" applyBorder="1" applyAlignment="1" applyProtection="1">
      <alignment vertical="center" wrapText="1"/>
      <protection locked="0"/>
    </xf>
    <xf numFmtId="17" fontId="2" fillId="0" borderId="4" xfId="0" applyNumberFormat="1" applyFont="1" applyBorder="1" applyAlignment="1" applyProtection="1">
      <alignment vertical="center" wrapText="1"/>
      <protection locked="0"/>
    </xf>
    <xf numFmtId="17" fontId="2" fillId="0" borderId="6" xfId="0" applyNumberFormat="1"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3" fontId="2" fillId="0" borderId="23" xfId="0" applyNumberFormat="1" applyFont="1" applyBorder="1" applyAlignment="1" applyProtection="1">
      <alignment vertical="center" wrapText="1"/>
      <protection locked="0"/>
    </xf>
    <xf numFmtId="3" fontId="2" fillId="0" borderId="25" xfId="0" applyNumberFormat="1" applyFont="1" applyBorder="1" applyAlignment="1" applyProtection="1">
      <alignment vertical="center" wrapText="1"/>
      <protection locked="0"/>
    </xf>
    <xf numFmtId="17" fontId="2" fillId="0" borderId="23" xfId="0" applyNumberFormat="1" applyFont="1" applyBorder="1" applyAlignment="1" applyProtection="1">
      <alignment vertical="center" wrapText="1"/>
      <protection locked="0"/>
    </xf>
    <xf numFmtId="17" fontId="2" fillId="0" borderId="25" xfId="0" applyNumberFormat="1" applyFont="1" applyBorder="1" applyAlignment="1" applyProtection="1">
      <alignment vertical="center" wrapText="1"/>
      <protection locked="0"/>
    </xf>
    <xf numFmtId="0" fontId="2" fillId="0" borderId="24"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13" xfId="0" applyFont="1" applyBorder="1" applyAlignment="1" applyProtection="1">
      <alignment vertical="center"/>
      <protection locked="0"/>
    </xf>
    <xf numFmtId="3" fontId="2" fillId="0" borderId="1" xfId="0" applyNumberFormat="1" applyFont="1" applyBorder="1" applyAlignment="1" applyProtection="1">
      <alignment vertical="center"/>
      <protection locked="0"/>
    </xf>
    <xf numFmtId="3" fontId="2" fillId="0" borderId="3" xfId="0" applyNumberFormat="1" applyFont="1" applyBorder="1" applyAlignment="1" applyProtection="1">
      <alignment vertical="center"/>
      <protection locked="0"/>
    </xf>
    <xf numFmtId="17" fontId="2" fillId="0" borderId="1" xfId="0" applyNumberFormat="1" applyFont="1" applyBorder="1" applyAlignment="1" applyProtection="1">
      <alignment vertical="center"/>
      <protection locked="0"/>
    </xf>
    <xf numFmtId="17" fontId="2" fillId="0" borderId="3" xfId="0" applyNumberFormat="1"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2" borderId="0" xfId="0" applyFont="1" applyFill="1" applyProtection="1">
      <protection locked="0"/>
    </xf>
    <xf numFmtId="3" fontId="2" fillId="0" borderId="13" xfId="0" applyNumberFormat="1" applyFont="1" applyBorder="1" applyAlignment="1" applyProtection="1">
      <alignment vertical="center"/>
      <protection locked="0"/>
    </xf>
    <xf numFmtId="3" fontId="2" fillId="0" borderId="41" xfId="0" applyNumberFormat="1" applyFont="1" applyBorder="1" applyAlignment="1" applyProtection="1">
      <alignment vertical="center"/>
      <protection locked="0"/>
    </xf>
    <xf numFmtId="0" fontId="6" fillId="0" borderId="0" xfId="0" applyFont="1" applyAlignment="1" applyProtection="1">
      <alignment vertical="center"/>
      <protection locked="0"/>
    </xf>
    <xf numFmtId="0" fontId="2" fillId="0" borderId="2" xfId="0" applyFont="1" applyBorder="1" applyAlignment="1" applyProtection="1">
      <alignment vertical="center" wrapText="1" shrinkToFit="1"/>
      <protection locked="0"/>
    </xf>
    <xf numFmtId="49" fontId="2" fillId="0" borderId="2" xfId="0" applyNumberFormat="1" applyFont="1" applyBorder="1" applyAlignment="1" applyProtection="1">
      <alignment vertical="center" wrapText="1" shrinkToFit="1"/>
      <protection locked="0"/>
    </xf>
    <xf numFmtId="0" fontId="2" fillId="0" borderId="3" xfId="0" applyFont="1" applyBorder="1" applyAlignment="1" applyProtection="1">
      <alignment vertical="center" wrapText="1" shrinkToFit="1"/>
      <protection locked="0"/>
    </xf>
    <xf numFmtId="0" fontId="2" fillId="0" borderId="14" xfId="0" applyFont="1" applyBorder="1" applyAlignment="1" applyProtection="1">
      <alignment vertical="center" wrapText="1" shrinkToFit="1"/>
      <protection locked="0"/>
    </xf>
    <xf numFmtId="0" fontId="2" fillId="0" borderId="13" xfId="0" applyFont="1" applyBorder="1" applyAlignment="1" applyProtection="1">
      <alignment vertical="center" wrapText="1" shrinkToFit="1"/>
      <protection locked="0"/>
    </xf>
    <xf numFmtId="0" fontId="2" fillId="2" borderId="31" xfId="0" applyFont="1" applyFill="1" applyBorder="1" applyAlignment="1" applyProtection="1">
      <alignment vertical="center" wrapText="1" shrinkToFit="1"/>
      <protection locked="0"/>
    </xf>
    <xf numFmtId="3" fontId="2" fillId="0" borderId="23" xfId="0" applyNumberFormat="1" applyFont="1" applyBorder="1" applyAlignment="1" applyProtection="1">
      <alignment vertical="center" wrapText="1" shrinkToFit="1"/>
      <protection locked="0"/>
    </xf>
    <xf numFmtId="49" fontId="2" fillId="0" borderId="4" xfId="0" applyNumberFormat="1" applyFont="1" applyBorder="1" applyAlignment="1" applyProtection="1">
      <alignment vertical="center" wrapText="1" shrinkToFit="1"/>
      <protection locked="0"/>
    </xf>
    <xf numFmtId="49" fontId="2" fillId="0" borderId="6" xfId="0" applyNumberFormat="1" applyFont="1" applyBorder="1" applyAlignment="1" applyProtection="1">
      <alignment vertical="center" wrapText="1" shrinkToFit="1"/>
      <protection locked="0"/>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5" xfId="0" applyFont="1" applyBorder="1" applyAlignment="1" applyProtection="1">
      <alignment horizontal="center" vertical="center" wrapText="1" shrinkToFit="1"/>
      <protection locked="0"/>
    </xf>
    <xf numFmtId="0" fontId="2" fillId="0" borderId="31" xfId="0" applyFont="1" applyBorder="1" applyAlignment="1" applyProtection="1">
      <alignment horizontal="center" vertical="center" wrapText="1" shrinkToFit="1"/>
      <protection locked="0"/>
    </xf>
    <xf numFmtId="0" fontId="2" fillId="2" borderId="13" xfId="0" applyFont="1" applyFill="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3" fontId="2" fillId="0" borderId="4" xfId="0" applyNumberFormat="1" applyFont="1" applyBorder="1" applyAlignment="1" applyProtection="1">
      <alignment vertical="center" wrapText="1" shrinkToFit="1"/>
      <protection locked="0"/>
    </xf>
    <xf numFmtId="0" fontId="2" fillId="0" borderId="31" xfId="0" applyFont="1" applyBorder="1" applyAlignment="1" applyProtection="1">
      <alignment vertical="center" wrapText="1" shrinkToFit="1"/>
      <protection locked="0"/>
    </xf>
    <xf numFmtId="0" fontId="2" fillId="0" borderId="50" xfId="0" applyFont="1" applyBorder="1" applyAlignment="1" applyProtection="1">
      <alignment vertical="center" wrapText="1" shrinkToFit="1"/>
      <protection locked="0"/>
    </xf>
    <xf numFmtId="49" fontId="2" fillId="0" borderId="37" xfId="0" applyNumberFormat="1" applyFont="1" applyBorder="1" applyAlignment="1" applyProtection="1">
      <alignment vertical="center" wrapText="1" shrinkToFit="1"/>
      <protection locked="0"/>
    </xf>
    <xf numFmtId="49" fontId="2" fillId="0" borderId="38" xfId="0" applyNumberFormat="1" applyFont="1" applyBorder="1" applyAlignment="1" applyProtection="1">
      <alignment vertical="center" wrapText="1" shrinkToFit="1"/>
      <protection locked="0"/>
    </xf>
    <xf numFmtId="0" fontId="2" fillId="2" borderId="13" xfId="0" applyFont="1" applyFill="1" applyBorder="1" applyAlignment="1" applyProtection="1">
      <alignment vertical="center" wrapText="1" shrinkToFit="1"/>
      <protection locked="0"/>
    </xf>
    <xf numFmtId="3" fontId="2" fillId="0" borderId="1" xfId="0" applyNumberFormat="1" applyFont="1" applyBorder="1" applyAlignment="1" applyProtection="1">
      <alignment vertical="center" wrapText="1" shrinkToFit="1"/>
      <protection locked="0"/>
    </xf>
    <xf numFmtId="49" fontId="2" fillId="0" borderId="1" xfId="0" applyNumberFormat="1" applyFont="1" applyBorder="1" applyAlignment="1" applyProtection="1">
      <alignment vertical="center" wrapText="1" shrinkToFit="1"/>
      <protection locked="0"/>
    </xf>
    <xf numFmtId="49" fontId="2" fillId="0" borderId="3" xfId="0" applyNumberFormat="1" applyFont="1" applyBorder="1" applyAlignment="1" applyProtection="1">
      <alignment vertical="center" wrapText="1" shrinkToFit="1"/>
      <protection locked="0"/>
    </xf>
    <xf numFmtId="0" fontId="2" fillId="0" borderId="1" xfId="0" applyFont="1" applyBorder="1" applyAlignment="1" applyProtection="1">
      <alignment horizontal="center" vertical="center" wrapText="1" shrinkToFit="1"/>
      <protection locked="0"/>
    </xf>
    <xf numFmtId="0" fontId="2" fillId="0" borderId="2"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2" borderId="50" xfId="0" applyFont="1" applyFill="1" applyBorder="1" applyAlignment="1" applyProtection="1">
      <alignment vertical="center" wrapText="1" shrinkToFit="1"/>
      <protection locked="0"/>
    </xf>
    <xf numFmtId="3" fontId="2" fillId="0" borderId="37" xfId="0" applyNumberFormat="1" applyFont="1" applyBorder="1" applyAlignment="1" applyProtection="1">
      <alignment vertical="center" wrapText="1" shrinkToFit="1"/>
      <protection locked="0"/>
    </xf>
    <xf numFmtId="0" fontId="2" fillId="0" borderId="4"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51" xfId="0" applyFont="1" applyBorder="1" applyAlignment="1" applyProtection="1">
      <alignment vertical="center" wrapText="1"/>
      <protection locked="0"/>
    </xf>
    <xf numFmtId="49" fontId="2" fillId="0" borderId="51" xfId="0" applyNumberFormat="1" applyFont="1" applyBorder="1" applyAlignment="1" applyProtection="1">
      <alignment vertical="center" wrapText="1"/>
      <protection locked="0"/>
    </xf>
    <xf numFmtId="0" fontId="2" fillId="0" borderId="38" xfId="0" applyFont="1" applyBorder="1" applyAlignment="1" applyProtection="1">
      <alignment vertical="center" wrapText="1"/>
      <protection locked="0"/>
    </xf>
    <xf numFmtId="0" fontId="2" fillId="0" borderId="50" xfId="0" applyFont="1" applyBorder="1" applyAlignment="1" applyProtection="1">
      <alignment vertical="center" wrapText="1"/>
      <protection locked="0"/>
    </xf>
    <xf numFmtId="3" fontId="2" fillId="0" borderId="38" xfId="0" applyNumberFormat="1" applyFont="1" applyBorder="1" applyAlignment="1" applyProtection="1">
      <alignment vertical="center" wrapText="1"/>
      <protection locked="0"/>
    </xf>
    <xf numFmtId="49" fontId="2" fillId="0" borderId="37" xfId="0" applyNumberFormat="1" applyFont="1" applyBorder="1" applyAlignment="1" applyProtection="1">
      <alignment vertical="center" wrapText="1"/>
      <protection locked="0"/>
    </xf>
    <xf numFmtId="49" fontId="2" fillId="0" borderId="38" xfId="0" applyNumberFormat="1" applyFont="1" applyBorder="1" applyAlignment="1" applyProtection="1">
      <alignment vertical="center" wrapText="1"/>
      <protection locked="0"/>
    </xf>
    <xf numFmtId="0" fontId="2" fillId="0" borderId="3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49" fontId="2" fillId="0" borderId="5"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2" xfId="0" applyNumberFormat="1" applyFont="1" applyBorder="1" applyAlignment="1" applyProtection="1">
      <alignment vertical="center" wrapText="1"/>
      <protection locked="0"/>
    </xf>
    <xf numFmtId="3" fontId="2" fillId="0" borderId="1" xfId="0" applyNumberFormat="1" applyFont="1" applyBorder="1" applyAlignment="1" applyProtection="1">
      <alignment vertical="center" wrapText="1"/>
      <protection locked="0"/>
    </xf>
    <xf numFmtId="3" fontId="2" fillId="0" borderId="3" xfId="0" applyNumberFormat="1" applyFont="1" applyBorder="1" applyAlignment="1" applyProtection="1">
      <alignment vertical="center" wrapText="1"/>
      <protection locked="0"/>
    </xf>
    <xf numFmtId="49" fontId="2" fillId="0" borderId="1"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2" borderId="50" xfId="0" applyFont="1" applyFill="1" applyBorder="1" applyAlignment="1" applyProtection="1">
      <alignment vertical="center" wrapText="1"/>
      <protection locked="0"/>
    </xf>
    <xf numFmtId="3" fontId="2" fillId="0" borderId="37" xfId="0" applyNumberFormat="1" applyFont="1" applyBorder="1" applyAlignment="1" applyProtection="1">
      <alignment vertical="center" wrapText="1"/>
      <protection locked="0"/>
    </xf>
    <xf numFmtId="0" fontId="2" fillId="0" borderId="51"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1" xfId="0" applyFont="1" applyBorder="1" applyAlignment="1" applyProtection="1">
      <alignment vertical="center"/>
      <protection locked="0"/>
    </xf>
    <xf numFmtId="3" fontId="2" fillId="2" borderId="1" xfId="0" applyNumberFormat="1" applyFont="1" applyFill="1" applyBorder="1" applyAlignment="1" applyProtection="1">
      <alignment vertical="center" wrapText="1"/>
      <protection locked="0"/>
    </xf>
    <xf numFmtId="3" fontId="2" fillId="2" borderId="25"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0" borderId="23" xfId="0" applyFont="1" applyBorder="1" applyAlignment="1" applyProtection="1">
      <alignment vertical="center"/>
      <protection locked="0"/>
    </xf>
    <xf numFmtId="0" fontId="2" fillId="0" borderId="56" xfId="0" applyFont="1" applyBorder="1" applyAlignment="1" applyProtection="1">
      <alignment vertical="center"/>
      <protection locked="0"/>
    </xf>
    <xf numFmtId="0" fontId="2" fillId="0" borderId="56"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2" fillId="0" borderId="58" xfId="0" applyFont="1" applyBorder="1" applyAlignment="1" applyProtection="1">
      <alignment vertical="center" wrapText="1"/>
      <protection locked="0"/>
    </xf>
    <xf numFmtId="0" fontId="2" fillId="0" borderId="45" xfId="0" applyFont="1" applyBorder="1" applyAlignment="1" applyProtection="1">
      <alignment vertical="center" wrapText="1" shrinkToFit="1"/>
      <protection locked="0"/>
    </xf>
    <xf numFmtId="0" fontId="2" fillId="0" borderId="48" xfId="0" applyFont="1" applyBorder="1" applyAlignment="1" applyProtection="1">
      <alignment vertical="center" wrapText="1"/>
      <protection locked="0"/>
    </xf>
    <xf numFmtId="0" fontId="2" fillId="0" borderId="55" xfId="0" applyFont="1" applyBorder="1" applyProtection="1">
      <protection locked="0"/>
    </xf>
    <xf numFmtId="0" fontId="2" fillId="0" borderId="55" xfId="0" applyFont="1" applyBorder="1" applyAlignment="1" applyProtection="1">
      <alignment vertical="center"/>
      <protection locked="0"/>
    </xf>
    <xf numFmtId="0" fontId="0" fillId="0" borderId="55" xfId="0" applyBorder="1" applyProtection="1">
      <protection locked="0"/>
    </xf>
    <xf numFmtId="0" fontId="2" fillId="0" borderId="44" xfId="0" applyFont="1" applyBorder="1" applyAlignment="1" applyProtection="1">
      <alignment vertical="center" wrapText="1" shrinkToFit="1"/>
      <protection locked="0"/>
    </xf>
    <xf numFmtId="0" fontId="2" fillId="0" borderId="32" xfId="0" applyFont="1" applyBorder="1" applyAlignment="1" applyProtection="1">
      <alignment vertical="center" wrapText="1" shrinkToFit="1"/>
      <protection locked="0"/>
    </xf>
    <xf numFmtId="49" fontId="2" fillId="0" borderId="32" xfId="0" applyNumberFormat="1" applyFont="1" applyBorder="1" applyAlignment="1" applyProtection="1">
      <alignment vertical="center" wrapText="1" shrinkToFit="1"/>
      <protection locked="0"/>
    </xf>
    <xf numFmtId="0" fontId="2" fillId="0" borderId="33" xfId="0" applyFont="1" applyBorder="1" applyAlignment="1" applyProtection="1">
      <alignment vertical="center" wrapText="1" shrinkToFit="1"/>
      <protection locked="0"/>
    </xf>
    <xf numFmtId="0" fontId="2" fillId="0" borderId="49" xfId="0" applyFont="1" applyBorder="1" applyAlignment="1" applyProtection="1">
      <alignment vertical="center" wrapText="1" shrinkToFit="1"/>
      <protection locked="0"/>
    </xf>
    <xf numFmtId="0" fontId="2" fillId="0" borderId="10" xfId="0" applyFont="1" applyBorder="1" applyAlignment="1" applyProtection="1">
      <alignment vertical="center" wrapText="1" shrinkToFit="1"/>
      <protection locked="0"/>
    </xf>
    <xf numFmtId="3" fontId="2" fillId="0" borderId="17" xfId="0" applyNumberFormat="1" applyFont="1" applyBorder="1" applyAlignment="1" applyProtection="1">
      <alignment vertical="center" wrapText="1" shrinkToFit="1"/>
      <protection locked="0"/>
    </xf>
    <xf numFmtId="49" fontId="2" fillId="0" borderId="17" xfId="0" applyNumberFormat="1" applyFont="1" applyBorder="1" applyAlignment="1" applyProtection="1">
      <alignment vertical="center" wrapText="1" shrinkToFit="1"/>
      <protection locked="0"/>
    </xf>
    <xf numFmtId="49" fontId="2" fillId="0" borderId="19" xfId="0" applyNumberFormat="1" applyFont="1" applyBorder="1" applyAlignment="1" applyProtection="1">
      <alignment vertical="center" wrapText="1" shrinkToFit="1"/>
      <protection locked="0"/>
    </xf>
    <xf numFmtId="0" fontId="2" fillId="0" borderId="17" xfId="0" applyFont="1" applyBorder="1" applyAlignment="1" applyProtection="1">
      <alignment horizontal="center" vertical="center" wrapText="1" shrinkToFit="1"/>
      <protection locked="0"/>
    </xf>
    <xf numFmtId="0" fontId="2" fillId="0" borderId="18" xfId="0" applyFont="1" applyBorder="1" applyAlignment="1" applyProtection="1">
      <alignment horizontal="center" vertical="center" wrapText="1" shrinkToFit="1"/>
      <protection locked="0"/>
    </xf>
    <xf numFmtId="0" fontId="2" fillId="0" borderId="19" xfId="0" applyFont="1" applyBorder="1" applyAlignment="1" applyProtection="1">
      <alignment horizontal="center" vertical="center" wrapText="1" shrinkToFit="1"/>
      <protection locked="0"/>
    </xf>
    <xf numFmtId="0" fontId="2" fillId="0" borderId="49" xfId="0" applyFont="1" applyBorder="1" applyAlignment="1" applyProtection="1">
      <alignment horizontal="center" vertical="center" wrapText="1" shrinkToFit="1"/>
      <protection locked="0"/>
    </xf>
    <xf numFmtId="0" fontId="2" fillId="2" borderId="10" xfId="0" applyFont="1" applyFill="1" applyBorder="1" applyAlignment="1" applyProtection="1">
      <alignment horizontal="center" vertical="center" wrapText="1" shrinkToFit="1"/>
      <protection locked="0"/>
    </xf>
    <xf numFmtId="0" fontId="2" fillId="0" borderId="33" xfId="0" applyFont="1" applyBorder="1" applyAlignment="1" applyProtection="1">
      <alignment horizontal="center" vertical="center" wrapText="1" shrinkToFit="1"/>
      <protection locked="0"/>
    </xf>
    <xf numFmtId="0" fontId="2" fillId="2" borderId="24" xfId="0" applyFont="1" applyFill="1" applyBorder="1" applyAlignment="1" applyProtection="1">
      <alignment vertical="center" wrapText="1"/>
      <protection locked="0"/>
    </xf>
    <xf numFmtId="49" fontId="2" fillId="0" borderId="24" xfId="0" applyNumberFormat="1" applyFont="1" applyBorder="1" applyAlignment="1" applyProtection="1">
      <alignment vertical="center"/>
      <protection locked="0"/>
    </xf>
    <xf numFmtId="49" fontId="2" fillId="0" borderId="24" xfId="0" applyNumberFormat="1" applyFont="1" applyBorder="1" applyAlignment="1" applyProtection="1">
      <alignment horizontal="center" vertical="center"/>
      <protection locked="0"/>
    </xf>
    <xf numFmtId="0" fontId="2" fillId="0" borderId="55"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55" xfId="0" applyFont="1" applyFill="1" applyBorder="1" applyAlignment="1" applyProtection="1">
      <alignment horizontal="left" vertical="center" wrapText="1"/>
      <protection locked="0"/>
    </xf>
    <xf numFmtId="3" fontId="2" fillId="0" borderId="55" xfId="0" applyNumberFormat="1"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6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3" fontId="2" fillId="0" borderId="4" xfId="0" applyNumberFormat="1" applyFont="1" applyBorder="1" applyAlignment="1" applyProtection="1">
      <alignment horizontal="left" vertical="center" wrapText="1"/>
      <protection locked="0"/>
    </xf>
    <xf numFmtId="3" fontId="2" fillId="0" borderId="6" xfId="0" applyNumberFormat="1"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3" fontId="2" fillId="0" borderId="23" xfId="0" applyNumberFormat="1" applyFont="1" applyBorder="1" applyAlignment="1" applyProtection="1">
      <alignment horizontal="left" vertical="center" wrapText="1"/>
      <protection locked="0"/>
    </xf>
    <xf numFmtId="3" fontId="2" fillId="0" borderId="25" xfId="0" applyNumberFormat="1" applyFont="1" applyBorder="1" applyAlignment="1" applyProtection="1">
      <alignment horizontal="left" vertical="center" wrapText="1"/>
      <protection locked="0"/>
    </xf>
    <xf numFmtId="49" fontId="2" fillId="0" borderId="4"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1" xfId="0" applyFont="1" applyBorder="1" applyAlignment="1" applyProtection="1">
      <alignment vertical="center"/>
      <protection locked="0"/>
    </xf>
    <xf numFmtId="0" fontId="5" fillId="0" borderId="31" xfId="0" applyFont="1" applyBorder="1" applyAlignment="1" applyProtection="1">
      <alignment vertical="center" wrapText="1"/>
      <protection locked="0"/>
    </xf>
    <xf numFmtId="0" fontId="5" fillId="0" borderId="23"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4" xfId="0" applyFont="1" applyBorder="1" applyAlignment="1" applyProtection="1">
      <alignment vertical="center"/>
      <protection locked="0"/>
    </xf>
    <xf numFmtId="0" fontId="5" fillId="0" borderId="0" xfId="0" applyFont="1" applyAlignment="1" applyProtection="1">
      <alignment vertical="center" wrapText="1"/>
      <protection locked="0"/>
    </xf>
    <xf numFmtId="0" fontId="5" fillId="0" borderId="2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23" xfId="0" applyFont="1" applyBorder="1" applyAlignment="1" applyProtection="1">
      <alignment vertical="center" wrapText="1"/>
      <protection locked="0"/>
    </xf>
    <xf numFmtId="0" fontId="5" fillId="0" borderId="31"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protection locked="0"/>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2" fillId="0" borderId="55" xfId="0" applyFont="1" applyBorder="1" applyAlignment="1" applyProtection="1">
      <alignment horizontal="center"/>
      <protection locked="0"/>
    </xf>
    <xf numFmtId="0" fontId="2" fillId="0" borderId="45"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9" xfId="0" applyFont="1" applyBorder="1" applyAlignment="1" applyProtection="1">
      <alignment vertical="center" wrapText="1"/>
      <protection locked="0"/>
    </xf>
    <xf numFmtId="0" fontId="2" fillId="0" borderId="18" xfId="0" applyFont="1" applyBorder="1" applyAlignment="1" applyProtection="1">
      <alignment vertical="center"/>
      <protection locked="0"/>
    </xf>
    <xf numFmtId="0" fontId="2" fillId="0" borderId="41" xfId="0" applyFont="1" applyBorder="1" applyAlignment="1" applyProtection="1">
      <alignment vertical="center" wrapText="1"/>
      <protection locked="0"/>
    </xf>
    <xf numFmtId="3" fontId="2" fillId="0" borderId="31" xfId="0" applyNumberFormat="1" applyFont="1" applyBorder="1" applyAlignment="1" applyProtection="1">
      <alignment vertical="center"/>
      <protection locked="0"/>
    </xf>
    <xf numFmtId="0" fontId="2" fillId="0" borderId="53" xfId="0" applyFont="1" applyBorder="1" applyAlignment="1" applyProtection="1">
      <alignment vertical="center"/>
      <protection locked="0"/>
    </xf>
    <xf numFmtId="0" fontId="2" fillId="0" borderId="48" xfId="0" applyFont="1" applyBorder="1" applyAlignment="1" applyProtection="1">
      <alignment vertical="center"/>
      <protection locked="0"/>
    </xf>
    <xf numFmtId="0" fontId="2" fillId="0" borderId="54" xfId="0" applyFont="1" applyBorder="1" applyAlignment="1" applyProtection="1">
      <alignment vertical="center" wrapText="1"/>
      <protection locked="0"/>
    </xf>
    <xf numFmtId="3" fontId="2" fillId="0" borderId="49" xfId="0" applyNumberFormat="1"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9" xfId="0" applyFont="1" applyBorder="1" applyAlignment="1" applyProtection="1">
      <alignment vertical="center" wrapText="1"/>
      <protection locked="0"/>
    </xf>
    <xf numFmtId="0" fontId="2" fillId="0" borderId="17" xfId="0" applyFont="1" applyBorder="1" applyAlignment="1" applyProtection="1">
      <alignment horizontal="center" vertical="center" wrapText="1"/>
      <protection locked="0"/>
    </xf>
    <xf numFmtId="0" fontId="2" fillId="0" borderId="51" xfId="0" applyFont="1" applyBorder="1" applyAlignment="1" applyProtection="1">
      <alignment vertical="center"/>
      <protection locked="0"/>
    </xf>
    <xf numFmtId="17" fontId="2" fillId="0" borderId="1" xfId="0" applyNumberFormat="1" applyFont="1" applyBorder="1" applyAlignment="1" applyProtection="1">
      <alignment horizontal="center" vertical="center"/>
      <protection locked="0"/>
    </xf>
    <xf numFmtId="17" fontId="2" fillId="0" borderId="3" xfId="0" applyNumberFormat="1" applyFont="1" applyBorder="1" applyAlignment="1" applyProtection="1">
      <alignment horizontal="center" vertical="center"/>
      <protection locked="0"/>
    </xf>
    <xf numFmtId="0" fontId="2" fillId="0" borderId="18" xfId="0" applyFont="1" applyBorder="1" applyAlignment="1" applyProtection="1">
      <alignment vertical="center" wrapText="1"/>
      <protection locked="0"/>
    </xf>
    <xf numFmtId="0" fontId="2" fillId="0" borderId="53"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2" borderId="13" xfId="0" applyFont="1" applyFill="1" applyBorder="1" applyAlignment="1" applyProtection="1">
      <alignment wrapText="1"/>
      <protection locked="0"/>
    </xf>
    <xf numFmtId="3" fontId="2" fillId="0" borderId="13" xfId="0" applyNumberFormat="1" applyFont="1" applyBorder="1" applyAlignment="1" applyProtection="1">
      <alignment horizontal="center" vertical="center"/>
      <protection locked="0"/>
    </xf>
    <xf numFmtId="3" fontId="2" fillId="0" borderId="9" xfId="0" applyNumberFormat="1" applyFont="1" applyBorder="1" applyAlignment="1" applyProtection="1">
      <alignment horizontal="center" vertical="center"/>
      <protection locked="0"/>
    </xf>
    <xf numFmtId="0" fontId="2" fillId="0" borderId="23" xfId="0" applyFont="1" applyBorder="1" applyAlignment="1" applyProtection="1">
      <alignment vertical="center" wrapText="1"/>
      <protection locked="0"/>
    </xf>
    <xf numFmtId="0" fontId="2" fillId="2" borderId="31" xfId="0" applyFont="1" applyFill="1" applyBorder="1" applyAlignment="1" applyProtection="1">
      <alignment wrapText="1"/>
      <protection locked="0"/>
    </xf>
    <xf numFmtId="3" fontId="2" fillId="0" borderId="31" xfId="0" applyNumberFormat="1" applyFont="1" applyBorder="1" applyAlignment="1" applyProtection="1">
      <alignment horizontal="center" vertical="center"/>
      <protection locked="0"/>
    </xf>
    <xf numFmtId="3" fontId="2" fillId="0" borderId="41" xfId="0" applyNumberFormat="1" applyFont="1" applyBorder="1" applyAlignment="1" applyProtection="1">
      <alignment horizontal="center" vertical="center"/>
      <protection locked="0"/>
    </xf>
    <xf numFmtId="17" fontId="2" fillId="0" borderId="23" xfId="0" applyNumberFormat="1" applyFont="1" applyBorder="1" applyAlignment="1" applyProtection="1">
      <alignment horizontal="center" vertical="center"/>
      <protection locked="0"/>
    </xf>
    <xf numFmtId="17" fontId="2" fillId="0" borderId="25" xfId="0" applyNumberFormat="1" applyFont="1" applyBorder="1" applyAlignment="1" applyProtection="1">
      <alignment horizontal="center" vertical="center"/>
      <protection locked="0"/>
    </xf>
    <xf numFmtId="0" fontId="14" fillId="0" borderId="13" xfId="1" applyNumberFormat="1" applyFont="1" applyBorder="1" applyAlignment="1" applyProtection="1">
      <alignment vertical="center"/>
      <protection locked="0"/>
    </xf>
    <xf numFmtId="0" fontId="15" fillId="0" borderId="41" xfId="1" applyNumberFormat="1" applyFont="1" applyBorder="1" applyAlignment="1" applyProtection="1">
      <alignment vertical="center"/>
      <protection locked="0"/>
    </xf>
    <xf numFmtId="0" fontId="2" fillId="0" borderId="49" xfId="0" applyFont="1" applyBorder="1" applyAlignment="1" applyProtection="1">
      <alignment vertical="center"/>
      <protection locked="0"/>
    </xf>
    <xf numFmtId="0" fontId="2" fillId="2" borderId="49" xfId="0" applyFont="1" applyFill="1" applyBorder="1" applyAlignment="1" applyProtection="1">
      <alignment vertical="center" wrapText="1"/>
      <protection locked="0"/>
    </xf>
    <xf numFmtId="3" fontId="2" fillId="0" borderId="54" xfId="0" applyNumberFormat="1" applyFont="1" applyBorder="1" applyAlignment="1" applyProtection="1">
      <alignment vertical="center"/>
      <protection locked="0"/>
    </xf>
    <xf numFmtId="17" fontId="2" fillId="0" borderId="17" xfId="0" applyNumberFormat="1" applyFont="1" applyBorder="1" applyAlignment="1" applyProtection="1">
      <alignment vertical="center"/>
      <protection locked="0"/>
    </xf>
    <xf numFmtId="17" fontId="2" fillId="0" borderId="19" xfId="0" applyNumberFormat="1" applyFont="1" applyBorder="1" applyAlignment="1" applyProtection="1">
      <alignment vertical="center"/>
      <protection locked="0"/>
    </xf>
    <xf numFmtId="0" fontId="2" fillId="0" borderId="30"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protection locked="0"/>
    </xf>
    <xf numFmtId="0" fontId="2" fillId="0" borderId="35"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55" xfId="0" applyFont="1" applyBorder="1" applyAlignment="1" applyProtection="1">
      <alignment vertical="center" wrapText="1"/>
      <protection locked="0"/>
    </xf>
    <xf numFmtId="3" fontId="2" fillId="0" borderId="55" xfId="0" applyNumberFormat="1" applyFont="1" applyBorder="1" applyAlignment="1" applyProtection="1">
      <alignment vertical="center"/>
      <protection locked="0"/>
    </xf>
    <xf numFmtId="17" fontId="2" fillId="0" borderId="35" xfId="0" applyNumberFormat="1" applyFont="1" applyBorder="1" applyAlignment="1" applyProtection="1">
      <alignment vertical="center"/>
      <protection locked="0"/>
    </xf>
    <xf numFmtId="17" fontId="2" fillId="0" borderId="36" xfId="0" applyNumberFormat="1" applyFont="1" applyBorder="1" applyAlignment="1" applyProtection="1">
      <alignment vertical="center"/>
      <protection locked="0"/>
    </xf>
    <xf numFmtId="0" fontId="2" fillId="0" borderId="55"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5"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55" xfId="0" applyFont="1" applyBorder="1" applyAlignment="1" applyProtection="1">
      <alignment horizontal="center" vertical="top"/>
      <protection locked="0"/>
    </xf>
    <xf numFmtId="0" fontId="2" fillId="0" borderId="56"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13" xfId="0" applyFont="1" applyBorder="1" applyAlignment="1" applyProtection="1">
      <alignment vertical="top" wrapText="1"/>
      <protection locked="0"/>
    </xf>
    <xf numFmtId="0" fontId="2" fillId="0" borderId="13" xfId="0" applyFont="1" applyBorder="1" applyAlignment="1" applyProtection="1">
      <alignment vertical="top"/>
      <protection locked="0"/>
    </xf>
    <xf numFmtId="0" fontId="2" fillId="2" borderId="13" xfId="0" applyFont="1" applyFill="1" applyBorder="1" applyAlignment="1" applyProtection="1">
      <alignment vertical="top" wrapText="1"/>
      <protection locked="0"/>
    </xf>
    <xf numFmtId="3" fontId="2" fillId="0" borderId="1" xfId="0" applyNumberFormat="1" applyFont="1" applyBorder="1" applyAlignment="1" applyProtection="1">
      <alignment vertical="top"/>
      <protection locked="0"/>
    </xf>
    <xf numFmtId="3" fontId="2" fillId="0" borderId="3" xfId="0" applyNumberFormat="1" applyFont="1" applyBorder="1" applyAlignment="1" applyProtection="1">
      <alignment vertical="top"/>
      <protection locked="0"/>
    </xf>
    <xf numFmtId="0" fontId="2" fillId="0" borderId="1" xfId="0" applyFont="1" applyBorder="1" applyAlignment="1" applyProtection="1">
      <alignment vertical="top"/>
      <protection locked="0"/>
    </xf>
    <xf numFmtId="0" fontId="2" fillId="0" borderId="1" xfId="0" applyFont="1" applyBorder="1" applyAlignment="1" applyProtection="1">
      <alignment vertical="top" wrapText="1"/>
      <protection locked="0"/>
    </xf>
    <xf numFmtId="0" fontId="2" fillId="0" borderId="48" xfId="0" applyFont="1" applyBorder="1" applyAlignment="1" applyProtection="1">
      <alignment vertical="top"/>
      <protection locked="0"/>
    </xf>
    <xf numFmtId="0" fontId="2" fillId="0" borderId="24" xfId="0" applyFont="1" applyBorder="1" applyAlignment="1" applyProtection="1">
      <alignment vertical="top"/>
      <protection locked="0"/>
    </xf>
    <xf numFmtId="0" fontId="2" fillId="0" borderId="25" xfId="0" applyFont="1" applyBorder="1" applyAlignment="1" applyProtection="1">
      <alignment vertical="top"/>
      <protection locked="0"/>
    </xf>
    <xf numFmtId="0" fontId="2" fillId="0" borderId="31" xfId="0" applyFont="1" applyBorder="1" applyAlignment="1" applyProtection="1">
      <alignment vertical="top" wrapText="1"/>
      <protection locked="0"/>
    </xf>
    <xf numFmtId="0" fontId="2" fillId="0" borderId="31" xfId="0" applyFont="1" applyBorder="1" applyAlignment="1" applyProtection="1">
      <alignment vertical="top"/>
      <protection locked="0"/>
    </xf>
    <xf numFmtId="0" fontId="2" fillId="2" borderId="31" xfId="0" applyFont="1" applyFill="1" applyBorder="1" applyAlignment="1" applyProtection="1">
      <alignment vertical="top" wrapText="1"/>
      <protection locked="0"/>
    </xf>
    <xf numFmtId="3" fontId="2" fillId="0" borderId="23" xfId="0" applyNumberFormat="1" applyFont="1" applyBorder="1" applyAlignment="1" applyProtection="1">
      <alignment vertical="top"/>
      <protection locked="0"/>
    </xf>
    <xf numFmtId="3" fontId="2" fillId="0" borderId="25" xfId="0" applyNumberFormat="1" applyFont="1" applyBorder="1" applyAlignment="1" applyProtection="1">
      <alignment vertical="top"/>
      <protection locked="0"/>
    </xf>
    <xf numFmtId="0" fontId="2" fillId="0" borderId="23" xfId="0" applyFont="1" applyBorder="1" applyAlignment="1" applyProtection="1">
      <alignment vertical="top"/>
      <protection locked="0"/>
    </xf>
    <xf numFmtId="0" fontId="2" fillId="0" borderId="23" xfId="0" applyFont="1" applyBorder="1" applyAlignment="1" applyProtection="1">
      <alignment vertical="top" wrapText="1"/>
      <protection locked="0"/>
    </xf>
    <xf numFmtId="0" fontId="2" fillId="0" borderId="55" xfId="0" applyFont="1" applyBorder="1" applyAlignment="1" applyProtection="1">
      <alignment horizontal="center" vertical="top" wrapText="1"/>
      <protection locked="0"/>
    </xf>
    <xf numFmtId="0" fontId="2" fillId="0" borderId="48" xfId="0" applyFont="1" applyBorder="1" applyAlignment="1" applyProtection="1">
      <alignment vertical="top" wrapText="1"/>
      <protection locked="0"/>
    </xf>
    <xf numFmtId="0" fontId="2" fillId="0" borderId="24"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3" fontId="2" fillId="0" borderId="23" xfId="0" applyNumberFormat="1" applyFont="1" applyBorder="1" applyAlignment="1" applyProtection="1">
      <alignment vertical="top" wrapText="1"/>
      <protection locked="0"/>
    </xf>
    <xf numFmtId="3" fontId="2" fillId="0" borderId="25" xfId="0" applyNumberFormat="1" applyFont="1" applyBorder="1" applyAlignment="1" applyProtection="1">
      <alignment vertical="top" wrapText="1"/>
      <protection locked="0"/>
    </xf>
    <xf numFmtId="0" fontId="2" fillId="0" borderId="5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3" fontId="2" fillId="0" borderId="4" xfId="0" applyNumberFormat="1" applyFont="1" applyBorder="1" applyAlignment="1" applyProtection="1">
      <alignment vertical="top" wrapText="1"/>
      <protection locked="0"/>
    </xf>
    <xf numFmtId="3" fontId="2" fillId="0" borderId="6" xfId="0" applyNumberFormat="1"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2" borderId="31" xfId="0" applyFont="1" applyFill="1" applyBorder="1" applyAlignment="1" applyProtection="1">
      <alignment vertical="center"/>
      <protection locked="0"/>
    </xf>
    <xf numFmtId="0" fontId="2" fillId="2" borderId="49" xfId="0" applyFont="1" applyFill="1" applyBorder="1" applyAlignment="1" applyProtection="1">
      <alignment vertical="center"/>
      <protection locked="0"/>
    </xf>
    <xf numFmtId="3" fontId="2" fillId="0" borderId="17" xfId="0" applyNumberFormat="1" applyFont="1" applyBorder="1" applyAlignment="1" applyProtection="1">
      <alignment vertical="center"/>
      <protection locked="0"/>
    </xf>
    <xf numFmtId="3" fontId="2" fillId="0" borderId="19" xfId="0" applyNumberFormat="1" applyFont="1" applyBorder="1" applyAlignment="1" applyProtection="1">
      <alignment vertical="center"/>
      <protection locked="0"/>
    </xf>
    <xf numFmtId="0" fontId="2" fillId="0" borderId="1"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13" xfId="0" applyFont="1" applyBorder="1" applyProtection="1">
      <protection locked="0"/>
    </xf>
    <xf numFmtId="0" fontId="5" fillId="0" borderId="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3" fontId="2" fillId="0" borderId="2" xfId="0" applyNumberFormat="1" applyFont="1" applyBorder="1" applyAlignment="1" applyProtection="1">
      <alignment vertical="top"/>
      <protection locked="0"/>
    </xf>
    <xf numFmtId="0" fontId="5" fillId="0" borderId="13" xfId="0" applyFont="1" applyBorder="1" applyAlignment="1" applyProtection="1">
      <alignment vertical="top" wrapText="1"/>
      <protection locked="0"/>
    </xf>
    <xf numFmtId="44" fontId="10" fillId="0" borderId="1" xfId="1" applyFont="1" applyBorder="1" applyAlignment="1" applyProtection="1">
      <alignment vertical="top"/>
      <protection locked="0"/>
    </xf>
    <xf numFmtId="44" fontId="9" fillId="0" borderId="3" xfId="1" applyFont="1" applyBorder="1" applyAlignment="1" applyProtection="1">
      <alignment vertical="top"/>
      <protection locked="0"/>
    </xf>
    <xf numFmtId="17" fontId="5" fillId="0" borderId="1" xfId="0" applyNumberFormat="1" applyFont="1" applyBorder="1" applyAlignment="1" applyProtection="1">
      <alignment vertical="top"/>
      <protection locked="0"/>
    </xf>
    <xf numFmtId="17" fontId="5" fillId="0" borderId="3" xfId="0" applyNumberFormat="1" applyFont="1" applyBorder="1" applyAlignment="1" applyProtection="1">
      <alignment vertical="top"/>
      <protection locked="0"/>
    </xf>
    <xf numFmtId="0" fontId="5" fillId="0" borderId="3" xfId="0" applyFont="1" applyBorder="1" applyAlignment="1" applyProtection="1">
      <alignment vertical="top"/>
      <protection locked="0"/>
    </xf>
    <xf numFmtId="0" fontId="5" fillId="0" borderId="23"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44" fontId="10" fillId="0" borderId="23" xfId="1" applyFont="1" applyBorder="1" applyAlignment="1" applyProtection="1">
      <alignment vertical="top"/>
      <protection locked="0"/>
    </xf>
    <xf numFmtId="44" fontId="8" fillId="0" borderId="25" xfId="1" applyFont="1" applyBorder="1" applyAlignment="1" applyProtection="1">
      <alignment vertical="top"/>
      <protection locked="0"/>
    </xf>
    <xf numFmtId="17" fontId="5" fillId="0" borderId="23" xfId="0" applyNumberFormat="1" applyFont="1" applyBorder="1" applyAlignment="1" applyProtection="1">
      <alignment vertical="top"/>
      <protection locked="0"/>
    </xf>
    <xf numFmtId="17" fontId="5" fillId="0" borderId="25" xfId="0" applyNumberFormat="1" applyFont="1" applyBorder="1" applyAlignment="1" applyProtection="1">
      <alignment vertical="top"/>
      <protection locked="0"/>
    </xf>
    <xf numFmtId="0" fontId="5" fillId="0" borderId="25" xfId="0" applyFont="1" applyBorder="1" applyAlignment="1" applyProtection="1">
      <alignment vertical="top"/>
      <protection locked="0"/>
    </xf>
    <xf numFmtId="44" fontId="10" fillId="0" borderId="23" xfId="1" applyFont="1" applyBorder="1" applyAlignment="1" applyProtection="1">
      <alignment vertical="top" wrapText="1"/>
      <protection locked="0"/>
    </xf>
    <xf numFmtId="44" fontId="10" fillId="0" borderId="25" xfId="1" applyFont="1" applyBorder="1" applyAlignment="1" applyProtection="1">
      <alignment vertical="top" wrapText="1"/>
      <protection locked="0"/>
    </xf>
    <xf numFmtId="17" fontId="5" fillId="0" borderId="23" xfId="0" applyNumberFormat="1" applyFont="1" applyBorder="1" applyAlignment="1" applyProtection="1">
      <alignment vertical="top" wrapText="1"/>
      <protection locked="0"/>
    </xf>
    <xf numFmtId="17" fontId="5" fillId="0" borderId="25" xfId="0" applyNumberFormat="1" applyFont="1" applyBorder="1" applyAlignment="1" applyProtection="1">
      <alignment vertical="top"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5"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3" fontId="2" fillId="0" borderId="5" xfId="0" applyNumberFormat="1"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44" fontId="10" fillId="0" borderId="4" xfId="1" applyFont="1" applyBorder="1" applyAlignment="1" applyProtection="1">
      <alignment vertical="top" wrapText="1"/>
      <protection locked="0"/>
    </xf>
    <xf numFmtId="44" fontId="10" fillId="0" borderId="6" xfId="1" applyFont="1" applyBorder="1" applyAlignment="1" applyProtection="1">
      <alignment vertical="top" wrapText="1"/>
      <protection locked="0"/>
    </xf>
    <xf numFmtId="17" fontId="2" fillId="0" borderId="4" xfId="0" applyNumberFormat="1" applyFont="1" applyBorder="1" applyAlignment="1" applyProtection="1">
      <alignment vertical="top" wrapText="1"/>
      <protection locked="0"/>
    </xf>
    <xf numFmtId="17" fontId="2" fillId="0" borderId="6" xfId="0" applyNumberFormat="1" applyFont="1" applyBorder="1" applyAlignment="1" applyProtection="1">
      <alignment vertical="top"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6" xfId="0" applyFont="1" applyBorder="1" applyAlignment="1" applyProtection="1">
      <alignment vertical="top" wrapText="1"/>
      <protection locked="0"/>
    </xf>
    <xf numFmtId="44" fontId="10" fillId="0" borderId="23" xfId="1" applyFont="1" applyBorder="1" applyAlignment="1" applyProtection="1">
      <alignment vertical="center"/>
      <protection locked="0"/>
    </xf>
    <xf numFmtId="44" fontId="10" fillId="0" borderId="25" xfId="1" applyFont="1" applyBorder="1" applyAlignment="1" applyProtection="1">
      <alignment vertical="center"/>
      <protection locked="0"/>
    </xf>
    <xf numFmtId="44" fontId="15" fillId="0" borderId="23" xfId="1" applyFont="1" applyBorder="1" applyAlignment="1" applyProtection="1">
      <alignment vertical="center"/>
      <protection locked="0"/>
    </xf>
    <xf numFmtId="44" fontId="15" fillId="0" borderId="25" xfId="1" applyFont="1" applyBorder="1" applyAlignment="1" applyProtection="1">
      <alignment vertical="center"/>
      <protection locked="0"/>
    </xf>
    <xf numFmtId="0" fontId="2" fillId="0" borderId="2" xfId="0" applyFont="1" applyBorder="1" applyAlignment="1" applyProtection="1">
      <alignment horizontal="left" vertical="center"/>
      <protection locked="0"/>
    </xf>
    <xf numFmtId="3" fontId="15" fillId="0" borderId="2" xfId="0" applyNumberFormat="1"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3" fontId="2" fillId="0" borderId="3" xfId="0" applyNumberFormat="1" applyFont="1" applyBorder="1" applyAlignment="1" applyProtection="1">
      <alignment horizontal="left" vertical="center"/>
      <protection locked="0"/>
    </xf>
    <xf numFmtId="17" fontId="2" fillId="0" borderId="1" xfId="0" applyNumberFormat="1" applyFont="1" applyBorder="1" applyAlignment="1" applyProtection="1">
      <alignment horizontal="left" vertical="center"/>
      <protection locked="0"/>
    </xf>
    <xf numFmtId="17" fontId="2" fillId="0" borderId="3" xfId="0" applyNumberFormat="1"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3" fontId="15" fillId="0" borderId="24" xfId="0" applyNumberFormat="1" applyFont="1" applyBorder="1" applyAlignment="1" applyProtection="1">
      <alignment horizontal="left" vertical="center"/>
      <protection locked="0"/>
    </xf>
    <xf numFmtId="3" fontId="2" fillId="0" borderId="25" xfId="0" applyNumberFormat="1" applyFont="1" applyBorder="1" applyAlignment="1" applyProtection="1">
      <alignment horizontal="left" vertical="center"/>
      <protection locked="0"/>
    </xf>
    <xf numFmtId="0" fontId="5" fillId="0" borderId="31" xfId="0" applyFont="1" applyBorder="1" applyAlignment="1" applyProtection="1">
      <alignment horizontal="left" vertical="center" wrapText="1"/>
      <protection locked="0"/>
    </xf>
    <xf numFmtId="0" fontId="5" fillId="0" borderId="23"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17" fontId="2" fillId="0" borderId="35" xfId="0" applyNumberFormat="1" applyFont="1" applyBorder="1" applyAlignment="1" applyProtection="1">
      <alignment horizontal="left" vertical="center"/>
      <protection locked="0"/>
    </xf>
    <xf numFmtId="17" fontId="2" fillId="0" borderId="36" xfId="0" applyNumberFormat="1" applyFont="1" applyBorder="1" applyAlignment="1" applyProtection="1">
      <alignment horizontal="left" vertical="center"/>
      <protection locked="0"/>
    </xf>
    <xf numFmtId="17" fontId="5" fillId="0" borderId="4" xfId="0" applyNumberFormat="1" applyFont="1" applyBorder="1" applyAlignment="1" applyProtection="1">
      <alignment vertical="top" wrapText="1"/>
      <protection locked="0"/>
    </xf>
    <xf numFmtId="17" fontId="5" fillId="0" borderId="6" xfId="0" applyNumberFormat="1" applyFont="1" applyBorder="1" applyAlignment="1" applyProtection="1">
      <alignment vertical="top" wrapText="1"/>
      <protection locked="0"/>
    </xf>
    <xf numFmtId="0" fontId="1" fillId="2" borderId="5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4" xfId="0" applyFont="1" applyBorder="1" applyAlignment="1">
      <alignment horizontal="center" vertical="center" wrapText="1"/>
    </xf>
    <xf numFmtId="0" fontId="17" fillId="4" borderId="52" xfId="0" applyFont="1" applyFill="1" applyBorder="1" applyAlignment="1" applyProtection="1">
      <alignment horizontal="center" vertical="center" wrapText="1"/>
      <protection locked="0"/>
    </xf>
    <xf numFmtId="44" fontId="15" fillId="0" borderId="1" xfId="1" applyFont="1" applyBorder="1" applyAlignment="1" applyProtection="1">
      <alignment vertical="top"/>
      <protection locked="0"/>
    </xf>
    <xf numFmtId="44" fontId="14" fillId="0" borderId="3" xfId="1" applyFont="1" applyBorder="1" applyAlignment="1" applyProtection="1">
      <alignment vertical="top"/>
      <protection locked="0"/>
    </xf>
    <xf numFmtId="17" fontId="2" fillId="0" borderId="1" xfId="0" applyNumberFormat="1" applyFont="1" applyBorder="1" applyAlignment="1" applyProtection="1">
      <alignment vertical="top"/>
      <protection locked="0"/>
    </xf>
    <xf numFmtId="17" fontId="2" fillId="0" borderId="3" xfId="0" applyNumberFormat="1" applyFont="1" applyBorder="1" applyAlignment="1" applyProtection="1">
      <alignment vertical="top"/>
      <protection locked="0"/>
    </xf>
    <xf numFmtId="44" fontId="15" fillId="0" borderId="23" xfId="1" applyFont="1" applyBorder="1" applyAlignment="1" applyProtection="1">
      <alignment vertical="top"/>
      <protection locked="0"/>
    </xf>
    <xf numFmtId="44" fontId="1" fillId="0" borderId="25" xfId="1" applyFont="1" applyBorder="1" applyAlignment="1" applyProtection="1">
      <alignment vertical="top"/>
      <protection locked="0"/>
    </xf>
    <xf numFmtId="17" fontId="2" fillId="0" borderId="23" xfId="0" applyNumberFormat="1" applyFont="1" applyBorder="1" applyAlignment="1" applyProtection="1">
      <alignment vertical="top"/>
      <protection locked="0"/>
    </xf>
    <xf numFmtId="17" fontId="2" fillId="0" borderId="25" xfId="0" applyNumberFormat="1" applyFont="1" applyBorder="1" applyAlignment="1" applyProtection="1">
      <alignment vertical="top"/>
      <protection locked="0"/>
    </xf>
    <xf numFmtId="44" fontId="15" fillId="0" borderId="23" xfId="1" applyFont="1" applyBorder="1" applyAlignment="1" applyProtection="1">
      <alignment vertical="top" wrapText="1"/>
      <protection locked="0"/>
    </xf>
    <xf numFmtId="44" fontId="15" fillId="0" borderId="25" xfId="1" applyFont="1" applyBorder="1" applyAlignment="1" applyProtection="1">
      <alignment vertical="top" wrapText="1"/>
      <protection locked="0"/>
    </xf>
    <xf numFmtId="17" fontId="2" fillId="0" borderId="23" xfId="0" applyNumberFormat="1" applyFont="1" applyBorder="1" applyAlignment="1" applyProtection="1">
      <alignment vertical="top" wrapText="1"/>
      <protection locked="0"/>
    </xf>
    <xf numFmtId="17" fontId="2" fillId="0" borderId="25" xfId="0" applyNumberFormat="1" applyFont="1" applyBorder="1" applyAlignment="1" applyProtection="1">
      <alignment vertical="top" wrapText="1"/>
      <protection locked="0"/>
    </xf>
    <xf numFmtId="44" fontId="15" fillId="0" borderId="4" xfId="1" applyFont="1" applyBorder="1" applyAlignment="1" applyProtection="1">
      <alignment vertical="top" wrapText="1"/>
      <protection locked="0"/>
    </xf>
    <xf numFmtId="44" fontId="15" fillId="0" borderId="6" xfId="1" applyFont="1" applyBorder="1" applyAlignment="1" applyProtection="1">
      <alignment vertical="top" wrapText="1"/>
      <protection locked="0"/>
    </xf>
    <xf numFmtId="0" fontId="18" fillId="0" borderId="0" xfId="0" applyFont="1" applyAlignment="1" applyProtection="1">
      <alignment horizontal="left" vertical="center"/>
      <protection locked="0"/>
    </xf>
    <xf numFmtId="3" fontId="2"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3" fontId="2" fillId="0" borderId="23" xfId="0" applyNumberFormat="1"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3" fontId="1" fillId="0" borderId="4" xfId="0" applyNumberFormat="1" applyFont="1" applyBorder="1" applyAlignment="1">
      <alignment vertical="center" wrapText="1"/>
    </xf>
    <xf numFmtId="3" fontId="1" fillId="0" borderId="6" xfId="0" applyNumberFormat="1" applyFont="1" applyBorder="1" applyAlignment="1">
      <alignment vertical="center" wrapText="1"/>
    </xf>
    <xf numFmtId="0" fontId="2" fillId="0" borderId="56"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0" xfId="0" applyFont="1" applyAlignment="1" applyProtection="1">
      <alignment horizontal="left" vertical="center" wrapText="1"/>
      <protection locked="0"/>
    </xf>
    <xf numFmtId="3" fontId="2" fillId="0" borderId="23" xfId="0" applyNumberFormat="1" applyFont="1" applyBorder="1" applyAlignment="1" applyProtection="1">
      <alignment horizontal="right" vertical="center" wrapText="1"/>
      <protection locked="0"/>
    </xf>
    <xf numFmtId="3" fontId="2" fillId="0" borderId="25" xfId="0" applyNumberFormat="1" applyFont="1" applyBorder="1" applyAlignment="1" applyProtection="1">
      <alignment horizontal="right" vertical="center" wrapText="1"/>
      <protection locked="0"/>
    </xf>
    <xf numFmtId="0" fontId="2" fillId="0" borderId="1" xfId="0" applyFont="1" applyBorder="1" applyAlignment="1" applyProtection="1">
      <alignment horizontal="right" vertical="center"/>
      <protection locked="0"/>
    </xf>
    <xf numFmtId="17" fontId="2" fillId="0" borderId="23" xfId="0" applyNumberFormat="1" applyFont="1" applyBorder="1" applyAlignment="1" applyProtection="1">
      <alignment horizontal="right" vertical="center" wrapText="1"/>
      <protection locked="0"/>
    </xf>
    <xf numFmtId="17" fontId="2" fillId="0" borderId="25" xfId="0" applyNumberFormat="1" applyFont="1" applyBorder="1" applyAlignment="1" applyProtection="1">
      <alignment horizontal="right" vertical="center" wrapText="1"/>
      <protection locked="0"/>
    </xf>
    <xf numFmtId="3" fontId="2" fillId="0" borderId="23" xfId="0" applyNumberFormat="1" applyFont="1" applyBorder="1" applyAlignment="1" applyProtection="1">
      <alignment horizontal="right" vertical="center"/>
      <protection locked="0"/>
    </xf>
    <xf numFmtId="3" fontId="2" fillId="0" borderId="25" xfId="0" applyNumberFormat="1" applyFont="1" applyBorder="1" applyAlignment="1" applyProtection="1">
      <alignment horizontal="right" vertical="center"/>
      <protection locked="0"/>
    </xf>
    <xf numFmtId="17" fontId="2" fillId="0" borderId="23" xfId="0" applyNumberFormat="1" applyFont="1" applyBorder="1" applyAlignment="1" applyProtection="1">
      <alignment horizontal="right" vertical="center"/>
      <protection locked="0"/>
    </xf>
    <xf numFmtId="17" fontId="2" fillId="0" borderId="25" xfId="0" applyNumberFormat="1" applyFont="1" applyBorder="1" applyAlignment="1" applyProtection="1">
      <alignment horizontal="right" vertical="center"/>
      <protection locked="0"/>
    </xf>
    <xf numFmtId="3" fontId="2" fillId="0" borderId="17" xfId="0" applyNumberFormat="1" applyFont="1" applyBorder="1" applyAlignment="1" applyProtection="1">
      <alignment horizontal="right" vertical="center"/>
      <protection locked="0"/>
    </xf>
    <xf numFmtId="3" fontId="2" fillId="0" borderId="19" xfId="0" applyNumberFormat="1" applyFont="1" applyBorder="1" applyAlignment="1" applyProtection="1">
      <alignment horizontal="right" vertical="center"/>
      <protection locked="0"/>
    </xf>
    <xf numFmtId="17" fontId="2" fillId="0" borderId="17" xfId="0" applyNumberFormat="1" applyFont="1" applyBorder="1" applyAlignment="1" applyProtection="1">
      <alignment horizontal="right" vertical="center"/>
      <protection locked="0"/>
    </xf>
    <xf numFmtId="17" fontId="2" fillId="0" borderId="19" xfId="0" applyNumberFormat="1" applyFont="1" applyBorder="1" applyAlignment="1" applyProtection="1">
      <alignment horizontal="right" vertical="center"/>
      <protection locked="0"/>
    </xf>
    <xf numFmtId="0" fontId="2" fillId="0" borderId="49" xfId="0" applyFont="1" applyBorder="1" applyAlignment="1" applyProtection="1">
      <alignment horizontal="center" vertical="center" wrapText="1"/>
      <protection locked="0"/>
    </xf>
    <xf numFmtId="0" fontId="2" fillId="0" borderId="55" xfId="0" applyFont="1" applyBorder="1" applyAlignment="1" applyProtection="1">
      <alignment horizontal="right"/>
      <protection locked="0"/>
    </xf>
    <xf numFmtId="0" fontId="2" fillId="0" borderId="48"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protection locked="0"/>
    </xf>
    <xf numFmtId="3" fontId="2" fillId="0" borderId="46" xfId="0" applyNumberFormat="1"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3" fontId="2" fillId="0" borderId="24" xfId="0" applyNumberFormat="1" applyFont="1" applyBorder="1" applyAlignment="1" applyProtection="1">
      <alignment horizontal="center" vertical="center"/>
      <protection locked="0"/>
    </xf>
    <xf numFmtId="3" fontId="2" fillId="0" borderId="17" xfId="0" applyNumberFormat="1"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5" fillId="0" borderId="49" xfId="0" applyFont="1" applyBorder="1" applyAlignment="1" applyProtection="1">
      <alignment horizontal="left" vertical="center" wrapText="1"/>
      <protection locked="0"/>
    </xf>
    <xf numFmtId="0" fontId="2" fillId="0" borderId="4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3" fontId="2" fillId="0" borderId="0" xfId="0" applyNumberFormat="1" applyFont="1" applyAlignment="1" applyProtection="1">
      <alignment horizontal="left" vertical="center"/>
      <protection locked="0"/>
    </xf>
    <xf numFmtId="0" fontId="2" fillId="0" borderId="4" xfId="0" applyFont="1" applyBorder="1" applyAlignment="1" applyProtection="1">
      <alignment vertical="center" wrapText="1"/>
      <protection locked="0"/>
    </xf>
    <xf numFmtId="3" fontId="1" fillId="0" borderId="2" xfId="0" applyNumberFormat="1" applyFont="1" applyBorder="1" applyAlignment="1" applyProtection="1">
      <alignment vertical="top"/>
      <protection locked="0"/>
    </xf>
    <xf numFmtId="3" fontId="1" fillId="0" borderId="5" xfId="0" applyNumberFormat="1" applyFont="1" applyBorder="1" applyAlignment="1" applyProtection="1">
      <alignment vertical="top" wrapText="1"/>
      <protection locked="0"/>
    </xf>
    <xf numFmtId="0" fontId="1" fillId="0" borderId="23" xfId="1" applyNumberFormat="1" applyFont="1" applyBorder="1" applyAlignment="1" applyProtection="1">
      <alignment vertical="center"/>
      <protection locked="0"/>
    </xf>
    <xf numFmtId="0" fontId="2" fillId="0" borderId="24" xfId="0" applyFont="1" applyBorder="1" applyAlignment="1" applyProtection="1">
      <alignment horizontal="center" vertical="top"/>
      <protection locked="0"/>
    </xf>
    <xf numFmtId="2" fontId="5" fillId="0" borderId="24" xfId="1" applyNumberFormat="1" applyFont="1" applyBorder="1" applyAlignment="1" applyProtection="1">
      <alignment vertical="top"/>
      <protection locked="0"/>
    </xf>
    <xf numFmtId="2" fontId="19" fillId="0" borderId="24" xfId="1" applyNumberFormat="1" applyFont="1" applyBorder="1" applyAlignment="1" applyProtection="1">
      <alignment horizontal="left" vertical="top"/>
      <protection locked="0"/>
    </xf>
    <xf numFmtId="17" fontId="19" fillId="0" borderId="24" xfId="0" applyNumberFormat="1" applyFont="1" applyBorder="1" applyAlignment="1" applyProtection="1">
      <alignment horizontal="center" vertical="top"/>
      <protection locked="0"/>
    </xf>
    <xf numFmtId="0" fontId="2" fillId="0" borderId="37" xfId="0" applyFont="1" applyBorder="1" applyAlignment="1" applyProtection="1">
      <alignment wrapText="1"/>
      <protection locked="0"/>
    </xf>
    <xf numFmtId="49" fontId="2" fillId="0" borderId="2" xfId="0" applyNumberFormat="1" applyFont="1" applyBorder="1" applyAlignment="1" applyProtection="1">
      <alignment wrapText="1"/>
      <protection locked="0"/>
    </xf>
    <xf numFmtId="0" fontId="2" fillId="0" borderId="2"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50" xfId="0" applyFont="1" applyBorder="1" applyAlignment="1" applyProtection="1">
      <alignment wrapText="1"/>
      <protection locked="0"/>
    </xf>
    <xf numFmtId="0" fontId="2" fillId="0" borderId="13" xfId="0" applyFont="1" applyBorder="1" applyAlignment="1" applyProtection="1">
      <alignment wrapText="1"/>
      <protection locked="0"/>
    </xf>
    <xf numFmtId="0" fontId="2" fillId="2" borderId="50" xfId="0" applyFont="1" applyFill="1" applyBorder="1" applyAlignment="1" applyProtection="1">
      <alignment wrapText="1"/>
      <protection locked="0"/>
    </xf>
    <xf numFmtId="3" fontId="2" fillId="0" borderId="37" xfId="0" applyNumberFormat="1" applyFont="1" applyBorder="1" applyAlignment="1" applyProtection="1">
      <alignment wrapText="1"/>
      <protection locked="0"/>
    </xf>
    <xf numFmtId="49" fontId="2" fillId="0" borderId="37" xfId="0" applyNumberFormat="1" applyFont="1" applyBorder="1" applyAlignment="1" applyProtection="1">
      <alignment wrapText="1"/>
      <protection locked="0"/>
    </xf>
    <xf numFmtId="49" fontId="2" fillId="0" borderId="38" xfId="0" applyNumberFormat="1" applyFont="1" applyBorder="1" applyAlignment="1" applyProtection="1">
      <alignment wrapText="1"/>
      <protection locked="0"/>
    </xf>
    <xf numFmtId="0" fontId="2" fillId="0" borderId="14" xfId="0" applyFont="1" applyBorder="1" applyAlignment="1" applyProtection="1">
      <alignment wrapText="1"/>
      <protection locked="0"/>
    </xf>
    <xf numFmtId="3" fontId="2" fillId="0" borderId="4" xfId="0" applyNumberFormat="1" applyFont="1" applyBorder="1" applyAlignment="1" applyProtection="1">
      <alignment wrapText="1"/>
      <protection locked="0"/>
    </xf>
    <xf numFmtId="49" fontId="2" fillId="0" borderId="4" xfId="0" applyNumberFormat="1" applyFont="1" applyBorder="1" applyAlignment="1" applyProtection="1">
      <alignment wrapText="1"/>
      <protection locked="0"/>
    </xf>
    <xf numFmtId="49" fontId="2" fillId="0" borderId="6" xfId="0" applyNumberFormat="1" applyFont="1" applyBorder="1" applyAlignment="1" applyProtection="1">
      <alignment wrapText="1"/>
      <protection locked="0"/>
    </xf>
    <xf numFmtId="0" fontId="2" fillId="2" borderId="14" xfId="0" applyFont="1" applyFill="1" applyBorder="1" applyAlignment="1" applyProtection="1">
      <alignment wrapText="1"/>
      <protection locked="0"/>
    </xf>
    <xf numFmtId="0" fontId="2" fillId="0" borderId="23"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0" xfId="0" applyFont="1" applyAlignment="1" applyProtection="1">
      <alignment wrapText="1"/>
      <protection locked="0"/>
    </xf>
    <xf numFmtId="1" fontId="2" fillId="0" borderId="2" xfId="0" applyNumberFormat="1" applyFont="1" applyBorder="1" applyAlignment="1" applyProtection="1">
      <alignment vertical="top" wrapText="1"/>
      <protection locked="0"/>
    </xf>
    <xf numFmtId="3" fontId="2" fillId="0" borderId="1" xfId="0" applyNumberFormat="1" applyFont="1" applyBorder="1" applyAlignment="1" applyProtection="1">
      <alignment vertical="top" wrapText="1"/>
      <protection locked="0"/>
    </xf>
    <xf numFmtId="3" fontId="2" fillId="0" borderId="3" xfId="0" applyNumberFormat="1" applyFont="1" applyBorder="1" applyAlignment="1" applyProtection="1">
      <alignment vertical="top" wrapText="1"/>
      <protection locked="0"/>
    </xf>
    <xf numFmtId="1" fontId="2" fillId="0" borderId="3" xfId="0" applyNumberFormat="1" applyFont="1" applyBorder="1" applyAlignment="1" applyProtection="1">
      <alignment vertical="top"/>
      <protection locked="0"/>
    </xf>
    <xf numFmtId="0" fontId="2" fillId="0" borderId="17"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49" xfId="0" applyFont="1" applyBorder="1" applyAlignment="1" applyProtection="1">
      <alignment vertical="top" wrapText="1"/>
      <protection locked="0"/>
    </xf>
    <xf numFmtId="3" fontId="2" fillId="0" borderId="17" xfId="0" applyNumberFormat="1" applyFont="1" applyBorder="1" applyAlignment="1" applyProtection="1">
      <alignment vertical="top" wrapText="1"/>
      <protection locked="0"/>
    </xf>
    <xf numFmtId="3" fontId="2" fillId="0" borderId="19" xfId="0" applyNumberFormat="1" applyFont="1" applyBorder="1" applyAlignment="1" applyProtection="1">
      <alignment vertical="top" wrapText="1"/>
      <protection locked="0"/>
    </xf>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5" fillId="0" borderId="49" xfId="0" applyFont="1" applyBorder="1" applyAlignment="1" applyProtection="1">
      <alignment horizontal="left" vertical="center"/>
      <protection locked="0"/>
    </xf>
    <xf numFmtId="0" fontId="2" fillId="0" borderId="3" xfId="0" applyFont="1" applyBorder="1" applyAlignment="1" applyProtection="1">
      <alignment horizontal="center" vertical="top" wrapText="1"/>
      <protection locked="0"/>
    </xf>
    <xf numFmtId="0" fontId="2" fillId="0" borderId="31" xfId="0" applyFont="1" applyBorder="1" applyAlignment="1" applyProtection="1">
      <alignment horizontal="center" vertical="top" wrapText="1"/>
      <protection locked="0"/>
    </xf>
    <xf numFmtId="0" fontId="20" fillId="2" borderId="13" xfId="0" applyFont="1" applyFill="1" applyBorder="1" applyAlignment="1" applyProtection="1">
      <alignment vertical="top" wrapText="1"/>
      <protection locked="0"/>
    </xf>
    <xf numFmtId="0" fontId="20" fillId="2" borderId="55" xfId="0" applyFont="1" applyFill="1" applyBorder="1" applyProtection="1">
      <protection locked="0"/>
    </xf>
    <xf numFmtId="0" fontId="23" fillId="2" borderId="1" xfId="0" applyFont="1" applyFill="1" applyBorder="1" applyAlignment="1" applyProtection="1">
      <alignment vertical="top" wrapText="1"/>
      <protection locked="0"/>
    </xf>
    <xf numFmtId="0" fontId="20" fillId="2" borderId="2" xfId="0" applyFont="1" applyFill="1" applyBorder="1" applyAlignment="1" applyProtection="1">
      <alignment vertical="top" wrapText="1"/>
      <protection locked="0"/>
    </xf>
    <xf numFmtId="0" fontId="20" fillId="2" borderId="2" xfId="0" applyFont="1" applyFill="1" applyBorder="1" applyAlignment="1" applyProtection="1">
      <alignment vertical="top"/>
      <protection locked="0"/>
    </xf>
    <xf numFmtId="3" fontId="24" fillId="2" borderId="2" xfId="0" applyNumberFormat="1" applyFont="1" applyFill="1" applyBorder="1" applyAlignment="1" applyProtection="1">
      <alignment vertical="top"/>
      <protection locked="0"/>
    </xf>
    <xf numFmtId="0" fontId="20" fillId="2" borderId="3" xfId="0" applyFont="1" applyFill="1" applyBorder="1" applyAlignment="1" applyProtection="1">
      <alignment vertical="top"/>
      <protection locked="0"/>
    </xf>
    <xf numFmtId="0" fontId="23" fillId="2" borderId="13" xfId="0" applyFont="1" applyFill="1" applyBorder="1" applyAlignment="1" applyProtection="1">
      <alignment vertical="top" wrapText="1"/>
      <protection locked="0"/>
    </xf>
    <xf numFmtId="0" fontId="20" fillId="2" borderId="13" xfId="0" applyFont="1" applyFill="1" applyBorder="1" applyAlignment="1" applyProtection="1">
      <alignment vertical="top"/>
      <protection locked="0"/>
    </xf>
    <xf numFmtId="44" fontId="21" fillId="2" borderId="1" xfId="1" applyFont="1" applyFill="1" applyBorder="1" applyAlignment="1" applyProtection="1">
      <alignment vertical="top"/>
      <protection locked="0"/>
    </xf>
    <xf numFmtId="44" fontId="22" fillId="2" borderId="3" xfId="1" applyFont="1" applyFill="1" applyBorder="1" applyAlignment="1" applyProtection="1">
      <alignment vertical="top"/>
      <protection locked="0"/>
    </xf>
    <xf numFmtId="17" fontId="23" fillId="2" borderId="1" xfId="0" applyNumberFormat="1" applyFont="1" applyFill="1" applyBorder="1" applyAlignment="1" applyProtection="1">
      <alignment vertical="top"/>
      <protection locked="0"/>
    </xf>
    <xf numFmtId="17" fontId="23" fillId="2" borderId="3" xfId="0" applyNumberFormat="1" applyFont="1" applyFill="1" applyBorder="1" applyAlignment="1" applyProtection="1">
      <alignment vertical="top"/>
      <protection locked="0"/>
    </xf>
    <xf numFmtId="0" fontId="23" fillId="2" borderId="1"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0" fontId="23" fillId="2" borderId="3" xfId="0" applyFont="1" applyFill="1" applyBorder="1" applyAlignment="1" applyProtection="1">
      <alignment vertical="top" wrapText="1"/>
      <protection locked="0"/>
    </xf>
    <xf numFmtId="0" fontId="23" fillId="2" borderId="23" xfId="0" applyFont="1" applyFill="1" applyBorder="1" applyAlignment="1" applyProtection="1">
      <alignment vertical="center" wrapText="1"/>
      <protection locked="0"/>
    </xf>
    <xf numFmtId="0" fontId="23" fillId="2" borderId="24" xfId="0" applyFont="1" applyFill="1" applyBorder="1" applyAlignment="1" applyProtection="1">
      <alignment horizontal="center" vertical="center"/>
      <protection locked="0"/>
    </xf>
    <xf numFmtId="0" fontId="23" fillId="2" borderId="19" xfId="0" applyFont="1" applyFill="1" applyBorder="1" applyAlignment="1" applyProtection="1">
      <alignment vertical="center" wrapText="1"/>
      <protection locked="0"/>
    </xf>
    <xf numFmtId="0" fontId="20" fillId="2" borderId="31" xfId="0" applyFont="1" applyFill="1" applyBorder="1" applyAlignment="1" applyProtection="1">
      <alignment vertical="center"/>
      <protection locked="0"/>
    </xf>
    <xf numFmtId="0" fontId="20" fillId="2" borderId="31" xfId="0" applyFont="1" applyFill="1" applyBorder="1" applyAlignment="1" applyProtection="1">
      <alignment vertical="center" wrapText="1"/>
      <protection locked="0"/>
    </xf>
    <xf numFmtId="2" fontId="20" fillId="2" borderId="23" xfId="1" applyNumberFormat="1" applyFont="1" applyFill="1" applyBorder="1" applyAlignment="1" applyProtection="1">
      <alignment vertical="center"/>
      <protection locked="0"/>
    </xf>
    <xf numFmtId="17" fontId="20" fillId="2" borderId="23" xfId="0" applyNumberFormat="1" applyFont="1" applyFill="1" applyBorder="1" applyAlignment="1" applyProtection="1">
      <alignment horizontal="center" vertical="center"/>
      <protection locked="0"/>
    </xf>
    <xf numFmtId="17" fontId="20" fillId="2" borderId="25" xfId="0" applyNumberFormat="1" applyFont="1" applyFill="1" applyBorder="1" applyAlignment="1" applyProtection="1">
      <alignment horizontal="center" vertical="center"/>
      <protection locked="0"/>
    </xf>
    <xf numFmtId="0" fontId="20" fillId="2" borderId="23" xfId="0" applyFont="1" applyFill="1" applyBorder="1" applyAlignment="1" applyProtection="1">
      <alignment vertical="center"/>
      <protection locked="0"/>
    </xf>
    <xf numFmtId="0" fontId="20" fillId="2" borderId="24" xfId="0" applyFont="1" applyFill="1" applyBorder="1" applyAlignment="1" applyProtection="1">
      <alignment vertical="center"/>
      <protection locked="0"/>
    </xf>
    <xf numFmtId="0" fontId="20" fillId="2" borderId="25" xfId="0" applyFont="1" applyFill="1" applyBorder="1" applyAlignment="1" applyProtection="1">
      <alignment vertical="center"/>
      <protection locked="0"/>
    </xf>
    <xf numFmtId="0" fontId="20" fillId="2" borderId="31" xfId="0" applyFont="1" applyFill="1" applyBorder="1" applyAlignment="1" applyProtection="1">
      <alignment horizontal="center" vertical="center"/>
      <protection locked="0"/>
    </xf>
    <xf numFmtId="0" fontId="20" fillId="2" borderId="23" xfId="0" applyFont="1" applyFill="1" applyBorder="1" applyAlignment="1" applyProtection="1">
      <alignment horizontal="center" vertical="center" wrapText="1"/>
      <protection locked="0"/>
    </xf>
    <xf numFmtId="0" fontId="20" fillId="2" borderId="25" xfId="0" applyFont="1" applyFill="1" applyBorder="1" applyAlignment="1" applyProtection="1">
      <alignment horizontal="center" vertical="center"/>
      <protection locked="0"/>
    </xf>
    <xf numFmtId="0" fontId="23" fillId="2" borderId="24" xfId="0" applyFont="1" applyFill="1" applyBorder="1" applyAlignment="1" applyProtection="1">
      <alignment vertical="center" wrapText="1"/>
      <protection locked="0"/>
    </xf>
    <xf numFmtId="0" fontId="20" fillId="2" borderId="24" xfId="0" applyFont="1" applyFill="1" applyBorder="1" applyAlignment="1" applyProtection="1">
      <alignment horizontal="center" vertical="center"/>
      <protection locked="0"/>
    </xf>
    <xf numFmtId="0" fontId="20" fillId="2" borderId="46" xfId="0" applyFont="1" applyFill="1" applyBorder="1" applyAlignment="1" applyProtection="1">
      <alignment horizontal="center" vertical="center"/>
      <protection locked="0"/>
    </xf>
    <xf numFmtId="0" fontId="23" fillId="2" borderId="55" xfId="0" applyFont="1" applyFill="1" applyBorder="1" applyAlignment="1" applyProtection="1">
      <alignment vertical="center" wrapText="1"/>
      <protection locked="0"/>
    </xf>
    <xf numFmtId="0" fontId="20" fillId="2" borderId="2" xfId="0" applyFont="1" applyFill="1" applyBorder="1" applyAlignment="1" applyProtection="1">
      <alignment horizontal="center" vertical="center"/>
      <protection locked="0"/>
    </xf>
    <xf numFmtId="3" fontId="24" fillId="2" borderId="2" xfId="0" applyNumberFormat="1"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3" fillId="2" borderId="23" xfId="0" applyFont="1" applyFill="1" applyBorder="1" applyAlignment="1" applyProtection="1">
      <alignment vertical="top" wrapText="1"/>
      <protection locked="0"/>
    </xf>
    <xf numFmtId="0" fontId="20" fillId="2" borderId="24" xfId="0" applyFont="1" applyFill="1" applyBorder="1" applyAlignment="1" applyProtection="1">
      <alignment vertical="top" wrapText="1"/>
      <protection locked="0"/>
    </xf>
    <xf numFmtId="0" fontId="20" fillId="2" borderId="24" xfId="0" applyFont="1" applyFill="1" applyBorder="1" applyAlignment="1" applyProtection="1">
      <alignment horizontal="center" vertical="center" wrapText="1"/>
      <protection locked="0"/>
    </xf>
    <xf numFmtId="0" fontId="20" fillId="2" borderId="25" xfId="0" applyFont="1" applyFill="1" applyBorder="1" applyAlignment="1" applyProtection="1">
      <alignment horizontal="center" vertical="center" wrapText="1"/>
      <protection locked="0"/>
    </xf>
    <xf numFmtId="0" fontId="23" fillId="2" borderId="4" xfId="0" applyFont="1" applyFill="1" applyBorder="1" applyAlignment="1" applyProtection="1">
      <alignment vertical="top" wrapText="1"/>
      <protection locked="0"/>
    </xf>
    <xf numFmtId="0" fontId="20" fillId="2" borderId="5" xfId="0" applyFont="1" applyFill="1" applyBorder="1" applyAlignment="1" applyProtection="1">
      <alignment vertical="top" wrapText="1"/>
      <protection locked="0"/>
    </xf>
    <xf numFmtId="0" fontId="20" fillId="2" borderId="5" xfId="0" applyFont="1" applyFill="1" applyBorder="1" applyAlignment="1" applyProtection="1">
      <alignment horizontal="center" vertical="center" wrapText="1"/>
      <protection locked="0"/>
    </xf>
    <xf numFmtId="3" fontId="24" fillId="2" borderId="5" xfId="0" applyNumberFormat="1"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20" fillId="2" borderId="24" xfId="0" applyFont="1" applyFill="1" applyBorder="1" applyAlignment="1" applyProtection="1">
      <alignment vertical="center" wrapText="1"/>
      <protection locked="0"/>
    </xf>
    <xf numFmtId="0" fontId="23" fillId="2" borderId="0" xfId="0" applyFont="1" applyFill="1" applyAlignment="1" applyProtection="1">
      <alignment vertical="center" wrapText="1"/>
      <protection locked="0"/>
    </xf>
    <xf numFmtId="44" fontId="24" fillId="2" borderId="25" xfId="1" applyFont="1" applyFill="1" applyBorder="1" applyAlignment="1" applyProtection="1">
      <alignment vertical="center"/>
      <protection locked="0"/>
    </xf>
    <xf numFmtId="1" fontId="1" fillId="0" borderId="0" xfId="0" applyNumberFormat="1" applyFont="1" applyAlignment="1" applyProtection="1">
      <alignment vertical="center"/>
      <protection locked="0"/>
    </xf>
    <xf numFmtId="0" fontId="15" fillId="0" borderId="2"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0" fontId="15" fillId="0" borderId="24" xfId="0" applyFont="1" applyBorder="1" applyAlignment="1" applyProtection="1">
      <alignment vertical="center"/>
      <protection locked="0"/>
    </xf>
    <xf numFmtId="3" fontId="15" fillId="0" borderId="24" xfId="0" applyNumberFormat="1" applyFont="1" applyBorder="1" applyAlignment="1" applyProtection="1">
      <alignment vertical="center"/>
      <protection locked="0"/>
    </xf>
    <xf numFmtId="0" fontId="15" fillId="0" borderId="25" xfId="0" applyFont="1" applyBorder="1" applyAlignment="1" applyProtection="1">
      <alignment vertical="center"/>
      <protection locked="0"/>
    </xf>
    <xf numFmtId="0" fontId="15" fillId="0" borderId="2"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18" xfId="0" applyFont="1" applyBorder="1" applyAlignment="1" applyProtection="1">
      <alignment vertical="center"/>
      <protection locked="0"/>
    </xf>
    <xf numFmtId="3" fontId="15" fillId="0" borderId="18" xfId="0" applyNumberFormat="1" applyFont="1" applyBorder="1" applyAlignment="1" applyProtection="1">
      <alignment vertical="center"/>
      <protection locked="0"/>
    </xf>
    <xf numFmtId="0" fontId="15" fillId="0" borderId="19" xfId="0" applyFont="1" applyBorder="1" applyAlignment="1" applyProtection="1">
      <alignment vertical="center"/>
      <protection locked="0"/>
    </xf>
    <xf numFmtId="0" fontId="15" fillId="0" borderId="24"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49" fontId="1" fillId="0" borderId="51" xfId="0" applyNumberFormat="1"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5" xfId="0" applyFont="1" applyBorder="1" applyAlignment="1" applyProtection="1">
      <alignment vertical="center"/>
      <protection locked="0"/>
    </xf>
    <xf numFmtId="49" fontId="1" fillId="0" borderId="61" xfId="0" applyNumberFormat="1" applyFont="1" applyBorder="1" applyAlignment="1" applyProtection="1">
      <alignment vertical="center"/>
      <protection locked="0"/>
    </xf>
    <xf numFmtId="49" fontId="1" fillId="0" borderId="43" xfId="0" applyNumberFormat="1" applyFont="1" applyBorder="1" applyAlignment="1" applyProtection="1">
      <alignment vertical="center"/>
      <protection locked="0"/>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27" xfId="0" applyFont="1" applyBorder="1" applyAlignment="1">
      <alignment horizontal="center"/>
    </xf>
    <xf numFmtId="0" fontId="11" fillId="0" borderId="28" xfId="0" applyFont="1" applyBorder="1" applyAlignment="1">
      <alignment horizontal="center"/>
    </xf>
    <xf numFmtId="0" fontId="11" fillId="0" borderId="29" xfId="0" applyFont="1" applyBorder="1" applyAlignment="1">
      <alignment horizontal="center"/>
    </xf>
    <xf numFmtId="0" fontId="1" fillId="2" borderId="5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3" fontId="11" fillId="0" borderId="35" xfId="0" applyNumberFormat="1" applyFont="1" applyBorder="1" applyAlignment="1" applyProtection="1">
      <alignment horizontal="center"/>
      <protection locked="0"/>
    </xf>
    <xf numFmtId="3" fontId="11" fillId="0" borderId="43" xfId="0" applyNumberFormat="1" applyFont="1" applyBorder="1" applyAlignment="1" applyProtection="1">
      <alignment horizontal="center"/>
      <protection locked="0"/>
    </xf>
    <xf numFmtId="3" fontId="11" fillId="0" borderId="36" xfId="0" applyNumberFormat="1" applyFont="1" applyBorder="1" applyAlignment="1" applyProtection="1">
      <alignment horizontal="center"/>
      <protection locked="0"/>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56"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3" fontId="1" fillId="0" borderId="1"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35" xfId="0" applyFont="1" applyBorder="1" applyAlignment="1">
      <alignment horizontal="center" vertical="top" wrapText="1"/>
    </xf>
    <xf numFmtId="0" fontId="1" fillId="0" borderId="36" xfId="0" applyFont="1" applyBorder="1" applyAlignment="1">
      <alignment horizontal="center" vertical="top" wrapText="1"/>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2" xfId="0" applyFont="1" applyBorder="1" applyAlignment="1">
      <alignment horizontal="center" vertical="center" wrapText="1"/>
    </xf>
    <xf numFmtId="3" fontId="1" fillId="0" borderId="23"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0" fontId="1" fillId="0" borderId="3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21" xfId="0" applyFont="1" applyFill="1" applyBorder="1" applyAlignment="1">
      <alignment horizontal="center" vertical="center" wrapText="1"/>
    </xf>
    <xf numFmtId="3" fontId="1" fillId="0" borderId="17" xfId="0" applyNumberFormat="1" applyFont="1" applyBorder="1" applyAlignment="1">
      <alignment horizontal="center" vertical="center" wrapText="1"/>
    </xf>
    <xf numFmtId="3" fontId="1" fillId="0" borderId="20" xfId="0" applyNumberFormat="1"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2" borderId="53"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44" fontId="25" fillId="0" borderId="13" xfId="1" applyFont="1" applyBorder="1" applyAlignment="1" applyProtection="1">
      <alignment vertical="center"/>
      <protection locked="0"/>
    </xf>
    <xf numFmtId="44" fontId="25" fillId="0" borderId="41" xfId="1" applyFont="1" applyBorder="1" applyAlignment="1" applyProtection="1">
      <alignment vertical="center"/>
      <protection locked="0"/>
    </xf>
  </cellXfs>
  <cellStyles count="2">
    <cellStyle name="Měna" xfId="1" builtinId="4"/>
    <cellStyle name="Normální" xfId="0" builtinI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381;-2025-01-IROP-z&#225;m&#283;r-&#353;koly\POLO&#381;KOV&#201;%20ROZPO&#268;TY-2024\Z&#352;%20CHOMUTOV-p&#345;ehled%20financov&#225;n&#237;-z&#225;kladn&#237;%20&#353;koly-06.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ŘEHLED"/>
      <sheetName val="Na Příkopech"/>
      <sheetName val="Školní"/>
      <sheetName val="BEET"/>
      <sheetName val="Hornická"/>
      <sheetName val="Ak. Heyrovského"/>
      <sheetName val="Kadaňská"/>
      <sheetName val="Březenecká"/>
      <sheetName val="Zahradní"/>
      <sheetName val="Písečná"/>
    </sheetNames>
    <sheetDataSet>
      <sheetData sheetId="0" refreshError="1">
        <row r="2">
          <cell r="S2">
            <v>12230391.370000001</v>
          </cell>
        </row>
        <row r="6">
          <cell r="D6">
            <v>8133727.4400000004</v>
          </cell>
          <cell r="F6">
            <v>3666793.09</v>
          </cell>
          <cell r="I6">
            <v>8130039.4800000004</v>
          </cell>
          <cell r="L6">
            <v>1980502.12</v>
          </cell>
          <cell r="M6">
            <v>511706.44</v>
          </cell>
          <cell r="N6">
            <v>659975.42000000004</v>
          </cell>
          <cell r="O6">
            <v>686038.86</v>
          </cell>
          <cell r="P6">
            <v>579079.89999999991</v>
          </cell>
          <cell r="Q6">
            <v>489196.97</v>
          </cell>
        </row>
        <row r="7">
          <cell r="F7">
            <v>3715549.44</v>
          </cell>
          <cell r="H7">
            <v>9668709.3099999987</v>
          </cell>
          <cell r="I7">
            <v>4744946.33</v>
          </cell>
        </row>
        <row r="8">
          <cell r="H8">
            <v>4733111.1500000004</v>
          </cell>
          <cell r="I8">
            <v>28020869.84</v>
          </cell>
          <cell r="S8">
            <v>44749700.649999991</v>
          </cell>
        </row>
        <row r="9">
          <cell r="F9">
            <v>3425016.37</v>
          </cell>
          <cell r="G9">
            <v>6463444.46</v>
          </cell>
          <cell r="J9">
            <v>1180174.55</v>
          </cell>
          <cell r="K9">
            <v>11556076.640000001</v>
          </cell>
          <cell r="N9">
            <v>636848.34</v>
          </cell>
          <cell r="O9">
            <v>489754.64</v>
          </cell>
          <cell r="P9">
            <v>521252.96</v>
          </cell>
          <cell r="Q9">
            <v>460512.21</v>
          </cell>
          <cell r="R9">
            <v>976932.5</v>
          </cell>
        </row>
        <row r="10">
          <cell r="S10">
            <v>27939287.260000002</v>
          </cell>
        </row>
      </sheetData>
      <sheetData sheetId="1" refreshError="1"/>
      <sheetData sheetId="2" refreshError="1">
        <row r="8">
          <cell r="A8">
            <v>5825140.9700000007</v>
          </cell>
          <cell r="B8">
            <v>1283745.7999999998</v>
          </cell>
          <cell r="C8">
            <v>3618279.84</v>
          </cell>
        </row>
      </sheetData>
      <sheetData sheetId="3" refreshError="1">
        <row r="8">
          <cell r="A8">
            <v>2894348.23</v>
          </cell>
          <cell r="B8">
            <v>3704798.64</v>
          </cell>
          <cell r="C8">
            <v>2542683.7400000002</v>
          </cell>
          <cell r="D8">
            <v>1401328.91</v>
          </cell>
        </row>
      </sheetData>
      <sheetData sheetId="4" refreshError="1">
        <row r="8">
          <cell r="A8">
            <v>2182177.52</v>
          </cell>
          <cell r="B8">
            <v>803782.7</v>
          </cell>
          <cell r="C8">
            <v>956926.1</v>
          </cell>
          <cell r="D8">
            <v>618815.44999999995</v>
          </cell>
          <cell r="E8">
            <v>853354.34</v>
          </cell>
        </row>
        <row r="9">
          <cell r="F9">
            <v>5443656.1400000006</v>
          </cell>
          <cell r="G9">
            <v>4500475.4700000007</v>
          </cell>
        </row>
        <row r="13">
          <cell r="H13">
            <v>2363601.1100000003</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3"/>
  <sheetViews>
    <sheetView topLeftCell="A15" zoomScale="64" workbookViewId="0">
      <selection activeCell="F5" sqref="F5"/>
    </sheetView>
  </sheetViews>
  <sheetFormatPr defaultColWidth="9.42578125" defaultRowHeight="15.75" thickBottom="1" x14ac:dyDescent="0.3"/>
  <cols>
    <col min="1" max="1" width="7.42578125" style="138" customWidth="1"/>
    <col min="2" max="2" width="9.42578125" style="1" customWidth="1"/>
    <col min="3" max="4" width="9.42578125" style="1"/>
    <col min="5" max="5" width="10.85546875" style="1" bestFit="1" customWidth="1"/>
    <col min="6" max="6" width="10" style="1" bestFit="1" customWidth="1"/>
    <col min="7" max="7" width="21" style="1" customWidth="1"/>
    <col min="8" max="9" width="12.85546875" style="1" customWidth="1"/>
    <col min="10" max="10" width="11.5703125" style="1" customWidth="1"/>
    <col min="11" max="11" width="42.42578125" style="1" customWidth="1"/>
    <col min="12" max="13" width="13.140625" style="3" customWidth="1"/>
    <col min="14" max="15" width="9.42578125" style="1"/>
    <col min="16" max="16" width="13.5703125" style="1" customWidth="1"/>
    <col min="17" max="17" width="13.42578125" style="1" customWidth="1"/>
    <col min="18" max="18" width="10.42578125" style="1" customWidth="1"/>
    <col min="19" max="16384" width="9.42578125" style="1"/>
  </cols>
  <sheetData>
    <row r="1" spans="1:19" ht="19.5" thickBot="1" x14ac:dyDescent="0.35">
      <c r="A1" s="546" t="s">
        <v>0</v>
      </c>
      <c r="B1" s="547"/>
      <c r="C1" s="547"/>
      <c r="D1" s="547"/>
      <c r="E1" s="547"/>
      <c r="F1" s="547"/>
      <c r="G1" s="547"/>
      <c r="H1" s="547"/>
      <c r="I1" s="547"/>
      <c r="J1" s="547"/>
      <c r="K1" s="547"/>
      <c r="L1" s="547"/>
      <c r="M1" s="547"/>
      <c r="N1" s="547"/>
      <c r="O1" s="547"/>
      <c r="P1" s="547"/>
      <c r="Q1" s="547"/>
      <c r="R1" s="547"/>
      <c r="S1" s="548"/>
    </row>
    <row r="2" spans="1:19" ht="27.2" customHeight="1" thickBot="1" x14ac:dyDescent="0.3">
      <c r="A2" s="549" t="s">
        <v>1</v>
      </c>
      <c r="B2" s="550" t="s">
        <v>2</v>
      </c>
      <c r="C2" s="551"/>
      <c r="D2" s="551"/>
      <c r="E2" s="551"/>
      <c r="F2" s="552"/>
      <c r="G2" s="553" t="s">
        <v>3</v>
      </c>
      <c r="H2" s="557" t="s">
        <v>4</v>
      </c>
      <c r="I2" s="557" t="s">
        <v>34</v>
      </c>
      <c r="J2" s="553" t="s">
        <v>5</v>
      </c>
      <c r="K2" s="553" t="s">
        <v>6</v>
      </c>
      <c r="L2" s="555" t="s">
        <v>419</v>
      </c>
      <c r="M2" s="556"/>
      <c r="N2" s="542" t="s">
        <v>399</v>
      </c>
      <c r="O2" s="543"/>
      <c r="P2" s="544" t="s">
        <v>400</v>
      </c>
      <c r="Q2" s="545"/>
      <c r="R2" s="542" t="s">
        <v>7</v>
      </c>
      <c r="S2" s="543"/>
    </row>
    <row r="3" spans="1:19" ht="102.75" thickBot="1" x14ac:dyDescent="0.3">
      <c r="A3" s="549"/>
      <c r="B3" s="365" t="s">
        <v>8</v>
      </c>
      <c r="C3" s="207" t="s">
        <v>9</v>
      </c>
      <c r="D3" s="207" t="s">
        <v>10</v>
      </c>
      <c r="E3" s="207" t="s">
        <v>11</v>
      </c>
      <c r="F3" s="366" t="s">
        <v>12</v>
      </c>
      <c r="G3" s="554"/>
      <c r="H3" s="558"/>
      <c r="I3" s="558"/>
      <c r="J3" s="554"/>
      <c r="K3" s="554"/>
      <c r="L3" s="393" t="s">
        <v>13</v>
      </c>
      <c r="M3" s="394" t="s">
        <v>37</v>
      </c>
      <c r="N3" s="209" t="s">
        <v>14</v>
      </c>
      <c r="O3" s="210" t="s">
        <v>15</v>
      </c>
      <c r="P3" s="206" t="s">
        <v>417</v>
      </c>
      <c r="Q3" s="208" t="s">
        <v>418</v>
      </c>
      <c r="R3" s="367" t="s">
        <v>16</v>
      </c>
      <c r="S3" s="210" t="s">
        <v>17</v>
      </c>
    </row>
    <row r="4" spans="1:19" s="6" customFormat="1" ht="90.75" thickBot="1" x14ac:dyDescent="0.3">
      <c r="A4" s="287">
        <v>1</v>
      </c>
      <c r="B4" s="395" t="s">
        <v>62</v>
      </c>
      <c r="C4" s="309"/>
      <c r="D4" s="525">
        <v>22795634</v>
      </c>
      <c r="E4" s="525">
        <v>181037386</v>
      </c>
      <c r="F4" s="526">
        <v>691004285</v>
      </c>
      <c r="G4" s="270" t="s">
        <v>63</v>
      </c>
      <c r="H4" s="280" t="s">
        <v>38</v>
      </c>
      <c r="I4" s="280" t="s">
        <v>42</v>
      </c>
      <c r="J4" s="270" t="s">
        <v>64</v>
      </c>
      <c r="K4" s="272" t="s">
        <v>67</v>
      </c>
      <c r="L4" s="291">
        <v>25000000</v>
      </c>
      <c r="M4" s="292">
        <f>L4/100*85</f>
        <v>21250000</v>
      </c>
      <c r="N4" s="381">
        <v>44713</v>
      </c>
      <c r="O4" s="382">
        <v>45261</v>
      </c>
      <c r="P4" s="286" t="s">
        <v>65</v>
      </c>
      <c r="Q4" s="290"/>
      <c r="R4" s="280" t="s">
        <v>66</v>
      </c>
      <c r="S4" s="280"/>
    </row>
    <row r="5" spans="1:19" ht="255.75" thickBot="1" x14ac:dyDescent="0.3">
      <c r="A5" s="260">
        <v>2</v>
      </c>
      <c r="B5" s="135" t="s">
        <v>68</v>
      </c>
      <c r="C5" s="16" t="s">
        <v>69</v>
      </c>
      <c r="D5" s="527">
        <v>5258537</v>
      </c>
      <c r="E5" s="528">
        <v>181090171</v>
      </c>
      <c r="F5" s="529">
        <v>691011133</v>
      </c>
      <c r="G5" s="11" t="s">
        <v>85</v>
      </c>
      <c r="H5" s="19" t="s">
        <v>38</v>
      </c>
      <c r="I5" s="19" t="s">
        <v>42</v>
      </c>
      <c r="J5" s="19" t="s">
        <v>42</v>
      </c>
      <c r="K5" s="19"/>
      <c r="L5" s="25">
        <v>20000000</v>
      </c>
      <c r="M5" s="26">
        <f>L5/100*85</f>
        <v>17000000</v>
      </c>
      <c r="N5" s="129">
        <v>2022</v>
      </c>
      <c r="O5" s="18">
        <v>2027</v>
      </c>
      <c r="P5" s="20" t="s">
        <v>44</v>
      </c>
      <c r="Q5" s="18"/>
      <c r="R5" s="19" t="s">
        <v>84</v>
      </c>
      <c r="S5" s="19" t="s">
        <v>45</v>
      </c>
    </row>
    <row r="6" spans="1:19" ht="105.75" thickBot="1" x14ac:dyDescent="0.3">
      <c r="A6" s="260">
        <v>3</v>
      </c>
      <c r="B6" s="135" t="s">
        <v>68</v>
      </c>
      <c r="C6" s="16" t="s">
        <v>69</v>
      </c>
      <c r="D6" s="527">
        <v>5258537</v>
      </c>
      <c r="E6" s="528">
        <v>181090171</v>
      </c>
      <c r="F6" s="529">
        <v>691011133</v>
      </c>
      <c r="G6" s="11" t="s">
        <v>86</v>
      </c>
      <c r="H6" s="19" t="s">
        <v>38</v>
      </c>
      <c r="I6" s="19" t="s">
        <v>42</v>
      </c>
      <c r="J6" s="19" t="s">
        <v>42</v>
      </c>
      <c r="K6" s="19"/>
      <c r="L6" s="25">
        <v>800000</v>
      </c>
      <c r="M6" s="26">
        <f>L6/100*85</f>
        <v>680000</v>
      </c>
      <c r="N6" s="129"/>
      <c r="O6" s="18"/>
      <c r="P6" s="129" t="s">
        <v>44</v>
      </c>
      <c r="Q6" s="18"/>
      <c r="R6" s="19" t="s">
        <v>84</v>
      </c>
      <c r="S6" s="19" t="s">
        <v>45</v>
      </c>
    </row>
    <row r="7" spans="1:19" ht="105.75" thickBot="1" x14ac:dyDescent="0.3">
      <c r="A7" s="260">
        <v>4</v>
      </c>
      <c r="B7" s="135" t="s">
        <v>68</v>
      </c>
      <c r="C7" s="16" t="s">
        <v>69</v>
      </c>
      <c r="D7" s="527">
        <v>5258537</v>
      </c>
      <c r="E7" s="528">
        <v>181090171</v>
      </c>
      <c r="F7" s="529">
        <v>691011133</v>
      </c>
      <c r="G7" s="11" t="s">
        <v>87</v>
      </c>
      <c r="H7" s="19" t="s">
        <v>38</v>
      </c>
      <c r="I7" s="19" t="s">
        <v>42</v>
      </c>
      <c r="J7" s="19" t="s">
        <v>42</v>
      </c>
      <c r="K7" s="19"/>
      <c r="L7" s="25">
        <v>2000000</v>
      </c>
      <c r="M7" s="26">
        <f t="shared" ref="M7:M17" si="0">L7/100*85</f>
        <v>1700000</v>
      </c>
      <c r="N7" s="129">
        <v>2022</v>
      </c>
      <c r="O7" s="18">
        <v>2027</v>
      </c>
      <c r="P7" s="129"/>
      <c r="Q7" s="18"/>
      <c r="R7" s="19" t="s">
        <v>84</v>
      </c>
      <c r="S7" s="19" t="s">
        <v>45</v>
      </c>
    </row>
    <row r="8" spans="1:19" ht="105.75" thickBot="1" x14ac:dyDescent="0.3">
      <c r="A8" s="260">
        <v>5</v>
      </c>
      <c r="B8" s="135" t="s">
        <v>68</v>
      </c>
      <c r="C8" s="16" t="s">
        <v>69</v>
      </c>
      <c r="D8" s="527">
        <v>5258537</v>
      </c>
      <c r="E8" s="528">
        <v>181090171</v>
      </c>
      <c r="F8" s="529">
        <v>691011133</v>
      </c>
      <c r="G8" s="11" t="s">
        <v>88</v>
      </c>
      <c r="H8" s="19" t="s">
        <v>38</v>
      </c>
      <c r="I8" s="19" t="s">
        <v>42</v>
      </c>
      <c r="J8" s="19" t="s">
        <v>42</v>
      </c>
      <c r="K8" s="19"/>
      <c r="L8" s="25">
        <v>800000</v>
      </c>
      <c r="M8" s="26">
        <f t="shared" si="0"/>
        <v>680000</v>
      </c>
      <c r="N8" s="129">
        <v>2022</v>
      </c>
      <c r="O8" s="18">
        <v>2027</v>
      </c>
      <c r="P8" s="129"/>
      <c r="Q8" s="18"/>
      <c r="R8" s="19" t="s">
        <v>84</v>
      </c>
      <c r="S8" s="19" t="s">
        <v>45</v>
      </c>
    </row>
    <row r="9" spans="1:19" ht="105.75" thickBot="1" x14ac:dyDescent="0.3">
      <c r="A9" s="260">
        <v>6</v>
      </c>
      <c r="B9" s="135" t="s">
        <v>68</v>
      </c>
      <c r="C9" s="16" t="s">
        <v>69</v>
      </c>
      <c r="D9" s="527">
        <v>5258537</v>
      </c>
      <c r="E9" s="528">
        <v>181090171</v>
      </c>
      <c r="F9" s="529">
        <v>691011133</v>
      </c>
      <c r="G9" s="11" t="s">
        <v>89</v>
      </c>
      <c r="H9" s="19" t="s">
        <v>38</v>
      </c>
      <c r="I9" s="19" t="s">
        <v>42</v>
      </c>
      <c r="J9" s="19" t="s">
        <v>42</v>
      </c>
      <c r="K9" s="19"/>
      <c r="L9" s="25">
        <v>4000000</v>
      </c>
      <c r="M9" s="26">
        <f t="shared" si="0"/>
        <v>3400000</v>
      </c>
      <c r="N9" s="129">
        <v>2022</v>
      </c>
      <c r="O9" s="18">
        <v>2027</v>
      </c>
      <c r="P9" s="20" t="s">
        <v>44</v>
      </c>
      <c r="Q9" s="18"/>
      <c r="R9" s="19" t="s">
        <v>84</v>
      </c>
      <c r="S9" s="19" t="s">
        <v>45</v>
      </c>
    </row>
    <row r="10" spans="1:19" ht="105.75" thickBot="1" x14ac:dyDescent="0.3">
      <c r="A10" s="260">
        <v>7</v>
      </c>
      <c r="B10" s="135" t="s">
        <v>68</v>
      </c>
      <c r="C10" s="16" t="s">
        <v>69</v>
      </c>
      <c r="D10" s="527">
        <v>5258537</v>
      </c>
      <c r="E10" s="528">
        <v>181090171</v>
      </c>
      <c r="F10" s="529">
        <v>691011133</v>
      </c>
      <c r="G10" s="23" t="s">
        <v>90</v>
      </c>
      <c r="H10" s="19" t="s">
        <v>38</v>
      </c>
      <c r="I10" s="19" t="s">
        <v>42</v>
      </c>
      <c r="J10" s="19" t="s">
        <v>42</v>
      </c>
      <c r="K10" s="19"/>
      <c r="L10" s="25">
        <v>800000</v>
      </c>
      <c r="M10" s="26">
        <f t="shared" si="0"/>
        <v>680000</v>
      </c>
      <c r="N10" s="129">
        <v>2022</v>
      </c>
      <c r="O10" s="18">
        <v>2027</v>
      </c>
      <c r="P10" s="129"/>
      <c r="Q10" s="18"/>
      <c r="R10" s="19" t="s">
        <v>84</v>
      </c>
      <c r="S10" s="19" t="s">
        <v>45</v>
      </c>
    </row>
    <row r="11" spans="1:19" ht="105.75" thickBot="1" x14ac:dyDescent="0.3">
      <c r="A11" s="260">
        <v>8</v>
      </c>
      <c r="B11" s="135" t="s">
        <v>68</v>
      </c>
      <c r="C11" s="16" t="s">
        <v>69</v>
      </c>
      <c r="D11" s="527">
        <v>5258537</v>
      </c>
      <c r="E11" s="528">
        <v>181090171</v>
      </c>
      <c r="F11" s="529">
        <v>691011133</v>
      </c>
      <c r="G11" s="397" t="s">
        <v>91</v>
      </c>
      <c r="H11" s="19" t="s">
        <v>38</v>
      </c>
      <c r="I11" s="19" t="s">
        <v>42</v>
      </c>
      <c r="J11" s="19" t="s">
        <v>42</v>
      </c>
      <c r="K11" s="19"/>
      <c r="L11" s="25">
        <v>5000000</v>
      </c>
      <c r="M11" s="26">
        <f t="shared" si="0"/>
        <v>4250000</v>
      </c>
      <c r="N11" s="129">
        <v>2022</v>
      </c>
      <c r="O11" s="18">
        <v>2027</v>
      </c>
      <c r="P11" s="129"/>
      <c r="Q11" s="18"/>
      <c r="R11" s="19" t="s">
        <v>84</v>
      </c>
      <c r="S11" s="19" t="s">
        <v>45</v>
      </c>
    </row>
    <row r="12" spans="1:19" ht="105.75" thickBot="1" x14ac:dyDescent="0.3">
      <c r="A12" s="260">
        <v>9</v>
      </c>
      <c r="B12" s="135" t="s">
        <v>68</v>
      </c>
      <c r="C12" s="16" t="s">
        <v>69</v>
      </c>
      <c r="D12" s="527">
        <v>5258537</v>
      </c>
      <c r="E12" s="528">
        <v>181090171</v>
      </c>
      <c r="F12" s="529">
        <v>691011133</v>
      </c>
      <c r="G12" s="23" t="s">
        <v>92</v>
      </c>
      <c r="H12" s="19" t="s">
        <v>38</v>
      </c>
      <c r="I12" s="19" t="s">
        <v>42</v>
      </c>
      <c r="J12" s="19" t="s">
        <v>42</v>
      </c>
      <c r="K12" s="19"/>
      <c r="L12" s="25">
        <v>2000000</v>
      </c>
      <c r="M12" s="26">
        <f t="shared" si="0"/>
        <v>1700000</v>
      </c>
      <c r="N12" s="129">
        <v>2022</v>
      </c>
      <c r="O12" s="18">
        <v>2027</v>
      </c>
      <c r="P12" s="129"/>
      <c r="Q12" s="18"/>
      <c r="R12" s="19" t="s">
        <v>84</v>
      </c>
      <c r="S12" s="19" t="s">
        <v>45</v>
      </c>
    </row>
    <row r="13" spans="1:19" ht="105.75" thickBot="1" x14ac:dyDescent="0.3">
      <c r="A13" s="260">
        <v>10</v>
      </c>
      <c r="B13" s="135" t="s">
        <v>68</v>
      </c>
      <c r="C13" s="16" t="s">
        <v>69</v>
      </c>
      <c r="D13" s="527">
        <v>5258537</v>
      </c>
      <c r="E13" s="528">
        <v>181090171</v>
      </c>
      <c r="F13" s="529">
        <v>691011133</v>
      </c>
      <c r="G13" s="11" t="s">
        <v>93</v>
      </c>
      <c r="H13" s="19" t="s">
        <v>38</v>
      </c>
      <c r="I13" s="19" t="s">
        <v>42</v>
      </c>
      <c r="J13" s="19" t="s">
        <v>42</v>
      </c>
      <c r="K13" s="19"/>
      <c r="L13" s="25">
        <v>5000000</v>
      </c>
      <c r="M13" s="26">
        <f t="shared" si="0"/>
        <v>4250000</v>
      </c>
      <c r="N13" s="129">
        <v>2022</v>
      </c>
      <c r="O13" s="18">
        <v>2027</v>
      </c>
      <c r="P13" s="129" t="s">
        <v>44</v>
      </c>
      <c r="Q13" s="18"/>
      <c r="R13" s="19" t="s">
        <v>84</v>
      </c>
      <c r="S13" s="19" t="s">
        <v>45</v>
      </c>
    </row>
    <row r="14" spans="1:19" ht="105.75" thickBot="1" x14ac:dyDescent="0.3">
      <c r="A14" s="260">
        <v>11</v>
      </c>
      <c r="B14" s="135" t="s">
        <v>68</v>
      </c>
      <c r="C14" s="16" t="s">
        <v>69</v>
      </c>
      <c r="D14" s="527">
        <v>5258537</v>
      </c>
      <c r="E14" s="528">
        <v>181090171</v>
      </c>
      <c r="F14" s="529">
        <v>691011133</v>
      </c>
      <c r="G14" s="11" t="s">
        <v>94</v>
      </c>
      <c r="H14" s="19" t="s">
        <v>38</v>
      </c>
      <c r="I14" s="19" t="s">
        <v>42</v>
      </c>
      <c r="J14" s="19" t="s">
        <v>42</v>
      </c>
      <c r="K14" s="19"/>
      <c r="L14" s="25">
        <v>1000000</v>
      </c>
      <c r="M14" s="26">
        <f t="shared" si="0"/>
        <v>850000</v>
      </c>
      <c r="N14" s="129">
        <v>2022</v>
      </c>
      <c r="O14" s="18">
        <v>2027</v>
      </c>
      <c r="P14" s="129" t="s">
        <v>44</v>
      </c>
      <c r="Q14" s="18"/>
      <c r="R14" s="19" t="s">
        <v>84</v>
      </c>
      <c r="S14" s="19" t="s">
        <v>45</v>
      </c>
    </row>
    <row r="15" spans="1:19" ht="105.75" thickBot="1" x14ac:dyDescent="0.3">
      <c r="A15" s="260">
        <v>12</v>
      </c>
      <c r="B15" s="135" t="s">
        <v>68</v>
      </c>
      <c r="C15" s="16" t="s">
        <v>69</v>
      </c>
      <c r="D15" s="527">
        <v>5258537</v>
      </c>
      <c r="E15" s="528">
        <v>181090171</v>
      </c>
      <c r="F15" s="529">
        <v>691011133</v>
      </c>
      <c r="G15" s="11" t="s">
        <v>95</v>
      </c>
      <c r="H15" s="19" t="s">
        <v>38</v>
      </c>
      <c r="I15" s="19" t="s">
        <v>42</v>
      </c>
      <c r="J15" s="19" t="s">
        <v>42</v>
      </c>
      <c r="K15" s="19"/>
      <c r="L15" s="25">
        <v>800000</v>
      </c>
      <c r="M15" s="26">
        <f t="shared" si="0"/>
        <v>680000</v>
      </c>
      <c r="N15" s="129">
        <v>2022</v>
      </c>
      <c r="O15" s="18">
        <v>2027</v>
      </c>
      <c r="P15" s="129" t="s">
        <v>44</v>
      </c>
      <c r="Q15" s="18"/>
      <c r="R15" s="19" t="s">
        <v>84</v>
      </c>
      <c r="S15" s="19" t="s">
        <v>45</v>
      </c>
    </row>
    <row r="16" spans="1:19" ht="105.75" thickBot="1" x14ac:dyDescent="0.3">
      <c r="A16" s="260">
        <v>13</v>
      </c>
      <c r="B16" s="135" t="s">
        <v>68</v>
      </c>
      <c r="C16" s="16" t="s">
        <v>69</v>
      </c>
      <c r="D16" s="527">
        <v>5258537</v>
      </c>
      <c r="E16" s="528">
        <v>181090171</v>
      </c>
      <c r="F16" s="529">
        <v>691011133</v>
      </c>
      <c r="G16" s="23" t="s">
        <v>96</v>
      </c>
      <c r="H16" s="19" t="s">
        <v>38</v>
      </c>
      <c r="I16" s="19" t="s">
        <v>42</v>
      </c>
      <c r="J16" s="19" t="s">
        <v>42</v>
      </c>
      <c r="K16" s="19"/>
      <c r="L16" s="25">
        <v>1000000</v>
      </c>
      <c r="M16" s="26">
        <f t="shared" si="0"/>
        <v>850000</v>
      </c>
      <c r="N16" s="129">
        <v>2022</v>
      </c>
      <c r="O16" s="18">
        <v>2027</v>
      </c>
      <c r="P16" s="129"/>
      <c r="Q16" s="18"/>
      <c r="R16" s="19" t="s">
        <v>84</v>
      </c>
      <c r="S16" s="19" t="s">
        <v>45</v>
      </c>
    </row>
    <row r="17" spans="1:19" ht="105.75" thickBot="1" x14ac:dyDescent="0.3">
      <c r="A17" s="260">
        <v>14</v>
      </c>
      <c r="B17" s="135" t="s">
        <v>68</v>
      </c>
      <c r="C17" s="16" t="s">
        <v>69</v>
      </c>
      <c r="D17" s="527">
        <v>5258537</v>
      </c>
      <c r="E17" s="528">
        <v>181090171</v>
      </c>
      <c r="F17" s="529">
        <v>691011133</v>
      </c>
      <c r="G17" s="213" t="s">
        <v>97</v>
      </c>
      <c r="H17" s="19" t="s">
        <v>38</v>
      </c>
      <c r="I17" s="19" t="s">
        <v>42</v>
      </c>
      <c r="J17" s="19" t="s">
        <v>42</v>
      </c>
      <c r="K17" s="19"/>
      <c r="L17" s="25">
        <v>800000</v>
      </c>
      <c r="M17" s="26">
        <f t="shared" si="0"/>
        <v>680000</v>
      </c>
      <c r="N17" s="129">
        <v>2022</v>
      </c>
      <c r="O17" s="18">
        <v>2027</v>
      </c>
      <c r="P17" s="129" t="s">
        <v>44</v>
      </c>
      <c r="Q17" s="18"/>
      <c r="R17" s="19" t="s">
        <v>84</v>
      </c>
      <c r="S17" s="19" t="s">
        <v>45</v>
      </c>
    </row>
    <row r="18" spans="1:19" s="2" customFormat="1" ht="165.75" thickBot="1" x14ac:dyDescent="0.3">
      <c r="A18" s="260">
        <v>15</v>
      </c>
      <c r="B18" s="131" t="s">
        <v>102</v>
      </c>
      <c r="C18" s="8" t="s">
        <v>103</v>
      </c>
      <c r="D18" s="530">
        <v>72742046</v>
      </c>
      <c r="E18" s="530">
        <v>107562561</v>
      </c>
      <c r="F18" s="531">
        <v>600076962</v>
      </c>
      <c r="G18" s="10" t="s">
        <v>104</v>
      </c>
      <c r="H18" s="11" t="s">
        <v>38</v>
      </c>
      <c r="I18" s="11" t="s">
        <v>42</v>
      </c>
      <c r="J18" s="10" t="s">
        <v>105</v>
      </c>
      <c r="K18" s="12" t="s">
        <v>106</v>
      </c>
      <c r="L18" s="398">
        <v>600000</v>
      </c>
      <c r="M18" s="399">
        <v>510000</v>
      </c>
      <c r="N18" s="400">
        <v>2022</v>
      </c>
      <c r="O18" s="400">
        <v>2024</v>
      </c>
      <c r="P18" s="13"/>
      <c r="Q18" s="14"/>
      <c r="R18" s="15" t="s">
        <v>107</v>
      </c>
      <c r="S18" s="15" t="s">
        <v>108</v>
      </c>
    </row>
    <row r="19" spans="1:19" s="2" customFormat="1" ht="90.75" thickBot="1" x14ac:dyDescent="0.3">
      <c r="A19" s="260">
        <v>16</v>
      </c>
      <c r="B19" s="131" t="s">
        <v>109</v>
      </c>
      <c r="C19" s="8"/>
      <c r="D19" s="530">
        <v>22795634</v>
      </c>
      <c r="E19" s="530">
        <v>181037386</v>
      </c>
      <c r="F19" s="531">
        <v>691004285</v>
      </c>
      <c r="G19" s="10" t="s">
        <v>110</v>
      </c>
      <c r="H19" s="11" t="s">
        <v>111</v>
      </c>
      <c r="I19" s="11" t="s">
        <v>42</v>
      </c>
      <c r="J19" s="10" t="s">
        <v>42</v>
      </c>
      <c r="K19" s="12" t="s">
        <v>112</v>
      </c>
      <c r="L19" s="398">
        <v>5000000</v>
      </c>
      <c r="M19" s="399">
        <f>L19*0.85</f>
        <v>4250000</v>
      </c>
      <c r="N19" s="401">
        <v>44927</v>
      </c>
      <c r="O19" s="402">
        <v>45078</v>
      </c>
      <c r="P19" s="13"/>
      <c r="Q19" s="14"/>
      <c r="R19" s="15" t="s">
        <v>113</v>
      </c>
      <c r="S19" s="15" t="s">
        <v>114</v>
      </c>
    </row>
    <row r="20" spans="1:19" s="2" customFormat="1" ht="90.75" thickBot="1" x14ac:dyDescent="0.3">
      <c r="A20" s="260">
        <v>17</v>
      </c>
      <c r="B20" s="135" t="s">
        <v>109</v>
      </c>
      <c r="C20" s="16"/>
      <c r="D20" s="527">
        <v>22795634</v>
      </c>
      <c r="E20" s="528">
        <v>181037386</v>
      </c>
      <c r="F20" s="529">
        <v>691004285</v>
      </c>
      <c r="G20" s="11" t="s">
        <v>115</v>
      </c>
      <c r="H20" s="19" t="s">
        <v>38</v>
      </c>
      <c r="I20" s="19" t="s">
        <v>42</v>
      </c>
      <c r="J20" s="19" t="s">
        <v>42</v>
      </c>
      <c r="K20" s="11" t="s">
        <v>116</v>
      </c>
      <c r="L20" s="403">
        <v>7000000</v>
      </c>
      <c r="M20" s="404">
        <f>L20*0.85</f>
        <v>5950000</v>
      </c>
      <c r="N20" s="405">
        <v>45383</v>
      </c>
      <c r="O20" s="406">
        <v>45536</v>
      </c>
      <c r="P20" s="20"/>
      <c r="Q20" s="21"/>
      <c r="R20" s="15" t="s">
        <v>113</v>
      </c>
      <c r="S20" s="15" t="s">
        <v>114</v>
      </c>
    </row>
    <row r="21" spans="1:19" s="2" customFormat="1" ht="90.75" thickBot="1" x14ac:dyDescent="0.3">
      <c r="A21" s="136">
        <v>18</v>
      </c>
      <c r="B21" s="135" t="s">
        <v>109</v>
      </c>
      <c r="C21" s="16"/>
      <c r="D21" s="527">
        <v>22795634</v>
      </c>
      <c r="E21" s="528">
        <v>181037386</v>
      </c>
      <c r="F21" s="529">
        <v>691004285</v>
      </c>
      <c r="G21" s="11" t="s">
        <v>117</v>
      </c>
      <c r="H21" s="19" t="s">
        <v>38</v>
      </c>
      <c r="I21" s="19" t="s">
        <v>42</v>
      </c>
      <c r="J21" s="19" t="s">
        <v>42</v>
      </c>
      <c r="K21" s="11" t="s">
        <v>118</v>
      </c>
      <c r="L21" s="403">
        <v>10000000</v>
      </c>
      <c r="M21" s="404">
        <f t="shared" ref="M21:M25" si="1">L21*0.85</f>
        <v>8500000</v>
      </c>
      <c r="N21" s="405">
        <v>45078</v>
      </c>
      <c r="O21" s="406">
        <v>45170</v>
      </c>
      <c r="P21" s="20" t="s">
        <v>119</v>
      </c>
      <c r="Q21" s="21"/>
      <c r="R21" s="15" t="s">
        <v>113</v>
      </c>
      <c r="S21" s="15" t="s">
        <v>114</v>
      </c>
    </row>
    <row r="22" spans="1:19" s="2" customFormat="1" ht="90.75" thickBot="1" x14ac:dyDescent="0.3">
      <c r="A22" s="136">
        <v>19</v>
      </c>
      <c r="B22" s="233" t="s">
        <v>109</v>
      </c>
      <c r="C22" s="232"/>
      <c r="D22" s="532">
        <v>22795634</v>
      </c>
      <c r="E22" s="533">
        <v>181037386</v>
      </c>
      <c r="F22" s="534">
        <v>691004285</v>
      </c>
      <c r="G22" s="227" t="s">
        <v>120</v>
      </c>
      <c r="H22" s="246" t="s">
        <v>38</v>
      </c>
      <c r="I22" s="246" t="s">
        <v>42</v>
      </c>
      <c r="J22" s="246" t="s">
        <v>42</v>
      </c>
      <c r="K22" s="227" t="s">
        <v>121</v>
      </c>
      <c r="L22" s="407">
        <v>3000000</v>
      </c>
      <c r="M22" s="408">
        <f t="shared" si="1"/>
        <v>2550000</v>
      </c>
      <c r="N22" s="409">
        <v>45383</v>
      </c>
      <c r="O22" s="410">
        <v>45536</v>
      </c>
      <c r="P22" s="224"/>
      <c r="Q22" s="226"/>
      <c r="R22" s="411" t="s">
        <v>113</v>
      </c>
      <c r="S22" s="411" t="s">
        <v>114</v>
      </c>
    </row>
    <row r="23" spans="1:19" ht="252" customHeight="1" thickBot="1" x14ac:dyDescent="0.3">
      <c r="A23" s="412">
        <v>20</v>
      </c>
      <c r="B23" s="413" t="s">
        <v>223</v>
      </c>
      <c r="C23" s="414" t="s">
        <v>224</v>
      </c>
      <c r="D23" s="535">
        <v>75003210</v>
      </c>
      <c r="E23" s="535">
        <v>107562324</v>
      </c>
      <c r="F23" s="536">
        <v>600076806</v>
      </c>
      <c r="G23" s="46" t="s">
        <v>227</v>
      </c>
      <c r="H23" s="414" t="s">
        <v>38</v>
      </c>
      <c r="I23" s="414" t="s">
        <v>225</v>
      </c>
      <c r="J23" s="14" t="s">
        <v>225</v>
      </c>
      <c r="K23" s="182" t="s">
        <v>226</v>
      </c>
      <c r="L23" s="416">
        <v>1000000</v>
      </c>
      <c r="M23" s="416">
        <f t="shared" si="1"/>
        <v>850000</v>
      </c>
      <c r="N23" s="417">
        <v>2023</v>
      </c>
      <c r="O23" s="417">
        <v>2023</v>
      </c>
      <c r="P23" s="417"/>
      <c r="Q23" s="417"/>
      <c r="R23" s="415" t="s">
        <v>113</v>
      </c>
      <c r="S23" s="29" t="s">
        <v>45</v>
      </c>
    </row>
    <row r="24" spans="1:19" ht="252" customHeight="1" thickBot="1" x14ac:dyDescent="0.3">
      <c r="A24" s="412">
        <v>21</v>
      </c>
      <c r="B24" s="413" t="s">
        <v>236</v>
      </c>
      <c r="C24" s="46" t="s">
        <v>231</v>
      </c>
      <c r="D24" s="535">
        <v>72745169</v>
      </c>
      <c r="E24" s="535">
        <v>107562391</v>
      </c>
      <c r="F24" s="535">
        <v>600077624</v>
      </c>
      <c r="G24" s="46" t="s">
        <v>237</v>
      </c>
      <c r="H24" s="46" t="s">
        <v>38</v>
      </c>
      <c r="I24" s="46" t="s">
        <v>233</v>
      </c>
      <c r="J24" s="46" t="s">
        <v>233</v>
      </c>
      <c r="K24" s="183" t="s">
        <v>238</v>
      </c>
      <c r="L24" s="418">
        <v>200000000</v>
      </c>
      <c r="M24" s="418">
        <f t="shared" si="1"/>
        <v>170000000</v>
      </c>
      <c r="N24" s="29">
        <v>2023</v>
      </c>
      <c r="O24" s="29">
        <v>2026</v>
      </c>
      <c r="P24" s="29" t="s">
        <v>44</v>
      </c>
      <c r="Q24" s="29"/>
      <c r="R24" s="46" t="s">
        <v>235</v>
      </c>
      <c r="S24" s="29" t="s">
        <v>45</v>
      </c>
    </row>
    <row r="25" spans="1:19" ht="165.75" thickBot="1" x14ac:dyDescent="0.3">
      <c r="A25" s="136">
        <v>22</v>
      </c>
      <c r="B25" s="413" t="s">
        <v>236</v>
      </c>
      <c r="C25" s="46" t="s">
        <v>231</v>
      </c>
      <c r="D25" s="535">
        <v>72745169</v>
      </c>
      <c r="E25" s="535">
        <v>107562391</v>
      </c>
      <c r="F25" s="535">
        <v>600077624</v>
      </c>
      <c r="G25" s="46" t="s">
        <v>239</v>
      </c>
      <c r="H25" s="46" t="s">
        <v>38</v>
      </c>
      <c r="I25" s="46" t="s">
        <v>233</v>
      </c>
      <c r="J25" s="46" t="s">
        <v>233</v>
      </c>
      <c r="K25" s="183" t="s">
        <v>240</v>
      </c>
      <c r="L25" s="418">
        <v>150000000</v>
      </c>
      <c r="M25" s="418">
        <f t="shared" si="1"/>
        <v>127500000</v>
      </c>
      <c r="N25" s="29">
        <v>2024</v>
      </c>
      <c r="O25" s="29">
        <v>2026</v>
      </c>
      <c r="P25" s="29" t="s">
        <v>44</v>
      </c>
      <c r="Q25" s="29"/>
      <c r="R25" s="46" t="s">
        <v>113</v>
      </c>
      <c r="S25" s="29" t="s">
        <v>45</v>
      </c>
    </row>
    <row r="26" spans="1:19" ht="120.75" thickBot="1" x14ac:dyDescent="0.3">
      <c r="A26" s="412">
        <v>23</v>
      </c>
      <c r="B26" s="234" t="s">
        <v>283</v>
      </c>
      <c r="C26" s="8" t="s">
        <v>284</v>
      </c>
      <c r="D26" s="530">
        <v>46789626</v>
      </c>
      <c r="E26" s="530">
        <v>107562197</v>
      </c>
      <c r="F26" s="530">
        <v>600077497</v>
      </c>
      <c r="G26" s="10" t="s">
        <v>285</v>
      </c>
      <c r="H26" s="10" t="s">
        <v>138</v>
      </c>
      <c r="I26" s="10" t="s">
        <v>42</v>
      </c>
      <c r="J26" s="10" t="s">
        <v>286</v>
      </c>
      <c r="K26" s="10" t="s">
        <v>287</v>
      </c>
      <c r="L26" s="109">
        <v>2000000</v>
      </c>
      <c r="M26" s="110">
        <f>L26/100*70</f>
        <v>1400000</v>
      </c>
      <c r="N26" s="234">
        <v>2024</v>
      </c>
      <c r="O26" s="9">
        <v>2027</v>
      </c>
      <c r="P26" s="234"/>
      <c r="Q26" s="9"/>
      <c r="R26" s="10" t="s">
        <v>288</v>
      </c>
      <c r="S26" s="10" t="s">
        <v>45</v>
      </c>
    </row>
    <row r="27" spans="1:19" s="4" customFormat="1" ht="120.75" thickBot="1" x14ac:dyDescent="0.3">
      <c r="A27" s="136">
        <v>24</v>
      </c>
      <c r="B27" s="234" t="s">
        <v>283</v>
      </c>
      <c r="C27" s="8" t="s">
        <v>284</v>
      </c>
      <c r="D27" s="530">
        <v>46789626</v>
      </c>
      <c r="E27" s="530">
        <v>107562197</v>
      </c>
      <c r="F27" s="530">
        <v>600077497</v>
      </c>
      <c r="G27" s="11" t="s">
        <v>289</v>
      </c>
      <c r="H27" s="10" t="s">
        <v>138</v>
      </c>
      <c r="I27" s="10" t="s">
        <v>42</v>
      </c>
      <c r="J27" s="10" t="s">
        <v>286</v>
      </c>
      <c r="K27" s="11" t="s">
        <v>290</v>
      </c>
      <c r="L27" s="42">
        <v>10000000</v>
      </c>
      <c r="M27" s="43">
        <f>L27/100*85</f>
        <v>8500000</v>
      </c>
      <c r="N27" s="238">
        <v>2024</v>
      </c>
      <c r="O27" s="30">
        <v>2027</v>
      </c>
      <c r="P27" s="238"/>
      <c r="Q27" s="30"/>
      <c r="R27" s="11" t="s">
        <v>288</v>
      </c>
      <c r="S27" s="11" t="s">
        <v>45</v>
      </c>
    </row>
    <row r="28" spans="1:19" thickBot="1" x14ac:dyDescent="0.3">
      <c r="L28" s="1"/>
      <c r="M28" s="1"/>
    </row>
    <row r="29" spans="1:19" thickBot="1" x14ac:dyDescent="0.3">
      <c r="A29" s="136"/>
      <c r="B29" s="2"/>
      <c r="C29" s="2"/>
      <c r="L29" s="1"/>
      <c r="M29" s="1"/>
    </row>
    <row r="30" spans="1:19" thickBot="1" x14ac:dyDescent="0.3">
      <c r="L30" s="1"/>
      <c r="M30" s="1"/>
    </row>
    <row r="31" spans="1:19" thickBot="1" x14ac:dyDescent="0.3">
      <c r="A31" s="136"/>
      <c r="H31" s="2"/>
      <c r="I31" s="2"/>
      <c r="J31" s="2"/>
      <c r="K31" s="4"/>
      <c r="L31" s="4"/>
      <c r="M31" s="4"/>
      <c r="N31" s="4"/>
      <c r="O31" s="4"/>
      <c r="P31" s="4"/>
      <c r="Q31" s="4"/>
      <c r="R31" s="4"/>
    </row>
    <row r="32" spans="1:19" thickBot="1" x14ac:dyDescent="0.3">
      <c r="L32" s="1"/>
      <c r="M32" s="1"/>
    </row>
    <row r="33" spans="8:13" thickBot="1" x14ac:dyDescent="0.3">
      <c r="H33" s="2"/>
      <c r="I33" s="2"/>
      <c r="J33" s="2"/>
      <c r="L33" s="1"/>
      <c r="M33" s="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33"/>
  <sheetViews>
    <sheetView topLeftCell="A93" zoomScale="68" workbookViewId="0">
      <selection activeCell="H148" sqref="H148"/>
    </sheetView>
  </sheetViews>
  <sheetFormatPr defaultColWidth="9.42578125" defaultRowHeight="15.75" thickBottom="1" x14ac:dyDescent="0.3"/>
  <cols>
    <col min="1" max="1" width="6.5703125" style="136" customWidth="1"/>
    <col min="2" max="3" width="9.42578125" style="2"/>
    <col min="4" max="4" width="9.85546875" style="2" bestFit="1" customWidth="1"/>
    <col min="5" max="5" width="11.7109375" style="2" bestFit="1" customWidth="1"/>
    <col min="6" max="6" width="12.85546875" style="2" bestFit="1" customWidth="1"/>
    <col min="7" max="7" width="16.42578125" style="2" customWidth="1"/>
    <col min="8" max="9" width="14.42578125" style="2" customWidth="1"/>
    <col min="10" max="10" width="14.5703125" style="2" customWidth="1"/>
    <col min="11" max="11" width="39.42578125" style="2" customWidth="1"/>
    <col min="12" max="12" width="13.85546875" style="5" customWidth="1"/>
    <col min="13" max="13" width="15.42578125" style="5" customWidth="1"/>
    <col min="14" max="15" width="9.5703125" style="2" bestFit="1" customWidth="1"/>
    <col min="16" max="16" width="8.42578125" style="2" customWidth="1"/>
    <col min="17" max="19" width="10.42578125" style="2" customWidth="1"/>
    <col min="20" max="21" width="13.42578125" style="2" customWidth="1"/>
    <col min="22" max="23" width="14" style="2" customWidth="1"/>
    <col min="24" max="24" width="12.42578125" style="2" customWidth="1"/>
    <col min="25" max="26" width="10.42578125" style="2" customWidth="1"/>
    <col min="27" max="16384" width="9.42578125" style="2"/>
  </cols>
  <sheetData>
    <row r="1" spans="1:28" ht="18" customHeight="1" thickBot="1" x14ac:dyDescent="0.35">
      <c r="A1" s="559" t="s">
        <v>18</v>
      </c>
      <c r="B1" s="560"/>
      <c r="C1" s="560"/>
      <c r="D1" s="560"/>
      <c r="E1" s="560"/>
      <c r="F1" s="560"/>
      <c r="G1" s="560"/>
      <c r="H1" s="560"/>
      <c r="I1" s="560"/>
      <c r="J1" s="560"/>
      <c r="K1" s="560"/>
      <c r="L1" s="560"/>
      <c r="M1" s="560"/>
      <c r="N1" s="560"/>
      <c r="O1" s="560"/>
      <c r="P1" s="560"/>
      <c r="Q1" s="560"/>
      <c r="R1" s="560"/>
      <c r="S1" s="560"/>
      <c r="T1" s="560"/>
      <c r="U1" s="560"/>
      <c r="V1" s="560"/>
      <c r="W1" s="560"/>
      <c r="X1" s="560"/>
      <c r="Y1" s="560"/>
      <c r="Z1" s="561"/>
    </row>
    <row r="2" spans="1:28" ht="29.1" customHeight="1" thickBot="1" x14ac:dyDescent="0.3">
      <c r="A2" s="549" t="s">
        <v>1</v>
      </c>
      <c r="B2" s="582" t="s">
        <v>2</v>
      </c>
      <c r="C2" s="583"/>
      <c r="D2" s="583"/>
      <c r="E2" s="583"/>
      <c r="F2" s="584"/>
      <c r="G2" s="566" t="s">
        <v>3</v>
      </c>
      <c r="H2" s="601" t="s">
        <v>19</v>
      </c>
      <c r="I2" s="557" t="s">
        <v>34</v>
      </c>
      <c r="J2" s="569" t="s">
        <v>5</v>
      </c>
      <c r="K2" s="552" t="s">
        <v>6</v>
      </c>
      <c r="L2" s="585" t="s">
        <v>416</v>
      </c>
      <c r="M2" s="586"/>
      <c r="N2" s="587" t="s">
        <v>399</v>
      </c>
      <c r="O2" s="588"/>
      <c r="P2" s="575" t="s">
        <v>400</v>
      </c>
      <c r="Q2" s="576"/>
      <c r="R2" s="576"/>
      <c r="S2" s="576"/>
      <c r="T2" s="576"/>
      <c r="U2" s="576"/>
      <c r="V2" s="576"/>
      <c r="W2" s="577"/>
      <c r="X2" s="577"/>
      <c r="Y2" s="542" t="s">
        <v>7</v>
      </c>
      <c r="Z2" s="543"/>
    </row>
    <row r="3" spans="1:28" ht="14.85" customHeight="1" thickBot="1" x14ac:dyDescent="0.3">
      <c r="A3" s="549"/>
      <c r="B3" s="578" t="s">
        <v>8</v>
      </c>
      <c r="C3" s="562" t="s">
        <v>9</v>
      </c>
      <c r="D3" s="562" t="s">
        <v>10</v>
      </c>
      <c r="E3" s="562" t="s">
        <v>11</v>
      </c>
      <c r="F3" s="564" t="s">
        <v>12</v>
      </c>
      <c r="G3" s="567"/>
      <c r="H3" s="602"/>
      <c r="I3" s="604"/>
      <c r="J3" s="570"/>
      <c r="K3" s="580"/>
      <c r="L3" s="593" t="s">
        <v>13</v>
      </c>
      <c r="M3" s="595" t="s">
        <v>37</v>
      </c>
      <c r="N3" s="597" t="s">
        <v>14</v>
      </c>
      <c r="O3" s="599" t="s">
        <v>15</v>
      </c>
      <c r="P3" s="550" t="s">
        <v>20</v>
      </c>
      <c r="Q3" s="551"/>
      <c r="R3" s="551"/>
      <c r="S3" s="552"/>
      <c r="T3" s="553" t="s">
        <v>21</v>
      </c>
      <c r="U3" s="572" t="s">
        <v>404</v>
      </c>
      <c r="V3" s="572" t="s">
        <v>36</v>
      </c>
      <c r="W3" s="553" t="s">
        <v>22</v>
      </c>
      <c r="X3" s="550" t="s">
        <v>35</v>
      </c>
      <c r="Y3" s="589" t="s">
        <v>16</v>
      </c>
      <c r="Z3" s="591" t="s">
        <v>17</v>
      </c>
    </row>
    <row r="4" spans="1:28" ht="80.099999999999994" customHeight="1" thickBot="1" x14ac:dyDescent="0.3">
      <c r="A4" s="549"/>
      <c r="B4" s="579"/>
      <c r="C4" s="563"/>
      <c r="D4" s="563"/>
      <c r="E4" s="563"/>
      <c r="F4" s="565"/>
      <c r="G4" s="568"/>
      <c r="H4" s="603"/>
      <c r="I4" s="558"/>
      <c r="J4" s="571"/>
      <c r="K4" s="581"/>
      <c r="L4" s="594"/>
      <c r="M4" s="596"/>
      <c r="N4" s="598"/>
      <c r="O4" s="600"/>
      <c r="P4" s="209" t="s">
        <v>32</v>
      </c>
      <c r="Q4" s="368" t="s">
        <v>405</v>
      </c>
      <c r="R4" s="368" t="s">
        <v>402</v>
      </c>
      <c r="S4" s="369" t="s">
        <v>406</v>
      </c>
      <c r="T4" s="554"/>
      <c r="U4" s="573"/>
      <c r="V4" s="573"/>
      <c r="W4" s="554"/>
      <c r="X4" s="574"/>
      <c r="Y4" s="590"/>
      <c r="Z4" s="592"/>
    </row>
    <row r="5" spans="1:28" s="468" customFormat="1" ht="90.75" thickBot="1" x14ac:dyDescent="0.3">
      <c r="A5" s="266">
        <v>1</v>
      </c>
      <c r="B5" s="267" t="s">
        <v>40</v>
      </c>
      <c r="C5" s="268" t="s">
        <v>41</v>
      </c>
      <c r="D5" s="268"/>
      <c r="E5" s="268">
        <v>102129690</v>
      </c>
      <c r="F5" s="269">
        <v>600077000</v>
      </c>
      <c r="G5" s="270" t="s">
        <v>48</v>
      </c>
      <c r="H5" s="271" t="s">
        <v>38</v>
      </c>
      <c r="I5" s="271" t="s">
        <v>42</v>
      </c>
      <c r="J5" s="271" t="s">
        <v>43</v>
      </c>
      <c r="K5" s="272" t="s">
        <v>50</v>
      </c>
      <c r="L5" s="273">
        <v>6000000</v>
      </c>
      <c r="M5" s="274">
        <v>5100000</v>
      </c>
      <c r="N5" s="275">
        <v>2024</v>
      </c>
      <c r="O5" s="269">
        <v>2026</v>
      </c>
      <c r="P5" s="275"/>
      <c r="Q5" s="268"/>
      <c r="R5" s="268"/>
      <c r="S5" s="269"/>
      <c r="T5" s="271"/>
      <c r="U5" s="271" t="s">
        <v>44</v>
      </c>
      <c r="V5" s="271"/>
      <c r="W5" s="271"/>
      <c r="X5" s="271"/>
      <c r="Y5" s="276" t="s">
        <v>45</v>
      </c>
      <c r="Z5" s="269" t="s">
        <v>45</v>
      </c>
    </row>
    <row r="6" spans="1:28" s="468" customFormat="1" ht="90.75" thickBot="1" x14ac:dyDescent="0.3">
      <c r="A6" s="266">
        <v>2</v>
      </c>
      <c r="B6" s="277" t="s">
        <v>40</v>
      </c>
      <c r="C6" s="278" t="s">
        <v>46</v>
      </c>
      <c r="D6" s="278">
        <v>46787267</v>
      </c>
      <c r="E6" s="278">
        <v>102129690</v>
      </c>
      <c r="F6" s="279">
        <v>600077000</v>
      </c>
      <c r="G6" s="280" t="s">
        <v>49</v>
      </c>
      <c r="H6" s="281" t="s">
        <v>38</v>
      </c>
      <c r="I6" s="281" t="s">
        <v>42</v>
      </c>
      <c r="J6" s="281" t="s">
        <v>43</v>
      </c>
      <c r="K6" s="282" t="s">
        <v>47</v>
      </c>
      <c r="L6" s="283">
        <v>17000000</v>
      </c>
      <c r="M6" s="284">
        <f>L6/100*85</f>
        <v>14450000</v>
      </c>
      <c r="N6" s="285">
        <v>2024</v>
      </c>
      <c r="O6" s="279">
        <v>2026</v>
      </c>
      <c r="P6" s="285"/>
      <c r="Q6" s="278" t="s">
        <v>44</v>
      </c>
      <c r="R6" s="278"/>
      <c r="S6" s="279" t="s">
        <v>44</v>
      </c>
      <c r="T6" s="281"/>
      <c r="U6" s="281"/>
      <c r="V6" s="281" t="s">
        <v>44</v>
      </c>
      <c r="W6" s="281" t="s">
        <v>44</v>
      </c>
      <c r="X6" s="281" t="s">
        <v>44</v>
      </c>
      <c r="Y6" s="286" t="s">
        <v>51</v>
      </c>
      <c r="Z6" s="279" t="s">
        <v>45</v>
      </c>
    </row>
    <row r="7" spans="1:28" s="469" customFormat="1" ht="120.75" thickBot="1" x14ac:dyDescent="0.3">
      <c r="A7" s="287">
        <v>3</v>
      </c>
      <c r="B7" s="288" t="s">
        <v>52</v>
      </c>
      <c r="C7" s="289" t="s">
        <v>53</v>
      </c>
      <c r="D7" s="289" t="s">
        <v>54</v>
      </c>
      <c r="E7" s="289">
        <v>102129401</v>
      </c>
      <c r="F7" s="290">
        <v>600077420</v>
      </c>
      <c r="G7" s="280" t="s">
        <v>55</v>
      </c>
      <c r="H7" s="280" t="s">
        <v>38</v>
      </c>
      <c r="I7" s="280" t="s">
        <v>42</v>
      </c>
      <c r="J7" s="280" t="s">
        <v>57</v>
      </c>
      <c r="K7" s="280" t="s">
        <v>58</v>
      </c>
      <c r="L7" s="291">
        <v>9000000</v>
      </c>
      <c r="M7" s="292">
        <f>L7/100*85</f>
        <v>7650000</v>
      </c>
      <c r="N7" s="286">
        <v>2021</v>
      </c>
      <c r="O7" s="290">
        <v>2025</v>
      </c>
      <c r="P7" s="286" t="s">
        <v>44</v>
      </c>
      <c r="Q7" s="289" t="s">
        <v>44</v>
      </c>
      <c r="R7" s="289" t="s">
        <v>44</v>
      </c>
      <c r="S7" s="290" t="s">
        <v>44</v>
      </c>
      <c r="T7" s="280"/>
      <c r="U7" s="280"/>
      <c r="V7" s="280"/>
      <c r="W7" s="280"/>
      <c r="X7" s="280"/>
      <c r="Y7" s="286" t="s">
        <v>60</v>
      </c>
      <c r="Z7" s="290" t="s">
        <v>61</v>
      </c>
    </row>
    <row r="8" spans="1:28" s="469" customFormat="1" ht="120.75" thickBot="1" x14ac:dyDescent="0.3">
      <c r="A8" s="287">
        <v>4</v>
      </c>
      <c r="B8" s="293" t="s">
        <v>52</v>
      </c>
      <c r="C8" s="294" t="s">
        <v>53</v>
      </c>
      <c r="D8" s="294" t="s">
        <v>54</v>
      </c>
      <c r="E8" s="294">
        <v>102129401</v>
      </c>
      <c r="F8" s="295">
        <v>600077420</v>
      </c>
      <c r="G8" s="296" t="s">
        <v>56</v>
      </c>
      <c r="H8" s="296" t="s">
        <v>38</v>
      </c>
      <c r="I8" s="296" t="s">
        <v>42</v>
      </c>
      <c r="J8" s="296" t="s">
        <v>57</v>
      </c>
      <c r="K8" s="296" t="s">
        <v>59</v>
      </c>
      <c r="L8" s="297">
        <v>4000000</v>
      </c>
      <c r="M8" s="298">
        <f>L8/100*85</f>
        <v>3400000</v>
      </c>
      <c r="N8" s="299">
        <v>2022</v>
      </c>
      <c r="O8" s="295">
        <v>2025</v>
      </c>
      <c r="P8" s="299" t="s">
        <v>44</v>
      </c>
      <c r="Q8" s="294" t="s">
        <v>44</v>
      </c>
      <c r="R8" s="294" t="s">
        <v>44</v>
      </c>
      <c r="S8" s="295"/>
      <c r="T8" s="296"/>
      <c r="U8" s="296"/>
      <c r="V8" s="296"/>
      <c r="W8" s="296"/>
      <c r="X8" s="296"/>
      <c r="Y8" s="299"/>
      <c r="Z8" s="295" t="s">
        <v>61</v>
      </c>
    </row>
    <row r="9" spans="1:28" ht="105.75" thickBot="1" x14ac:dyDescent="0.3">
      <c r="A9" s="260">
        <v>5</v>
      </c>
      <c r="B9" s="135" t="s">
        <v>68</v>
      </c>
      <c r="C9" s="16" t="s">
        <v>69</v>
      </c>
      <c r="D9" s="17">
        <v>5258537</v>
      </c>
      <c r="E9" s="22">
        <v>181090171</v>
      </c>
      <c r="F9" s="18">
        <v>691011133</v>
      </c>
      <c r="G9" s="23" t="s">
        <v>70</v>
      </c>
      <c r="H9" s="19" t="s">
        <v>38</v>
      </c>
      <c r="I9" s="19" t="s">
        <v>42</v>
      </c>
      <c r="J9" s="19" t="s">
        <v>42</v>
      </c>
      <c r="K9" s="300" t="s">
        <v>39</v>
      </c>
      <c r="L9" s="25">
        <v>1000000</v>
      </c>
      <c r="M9" s="26">
        <f>L9/100*85</f>
        <v>850000</v>
      </c>
      <c r="N9" s="129">
        <v>2022</v>
      </c>
      <c r="O9" s="18">
        <v>2027</v>
      </c>
      <c r="P9" s="129"/>
      <c r="Q9" s="17"/>
      <c r="R9" s="17"/>
      <c r="S9" s="18"/>
      <c r="T9" s="19"/>
      <c r="U9" s="19"/>
      <c r="V9" s="19"/>
      <c r="W9" s="7" t="s">
        <v>44</v>
      </c>
      <c r="X9" s="19"/>
      <c r="Y9" s="129" t="s">
        <v>84</v>
      </c>
      <c r="Z9" s="18" t="s">
        <v>45</v>
      </c>
      <c r="AA9" s="213"/>
      <c r="AB9" s="213"/>
    </row>
    <row r="10" spans="1:28" ht="105.75" thickBot="1" x14ac:dyDescent="0.3">
      <c r="A10" s="260">
        <v>6</v>
      </c>
      <c r="B10" s="135" t="s">
        <v>68</v>
      </c>
      <c r="C10" s="16" t="s">
        <v>69</v>
      </c>
      <c r="D10" s="17">
        <v>5258537</v>
      </c>
      <c r="E10" s="22">
        <v>181090171</v>
      </c>
      <c r="F10" s="18">
        <v>691011133</v>
      </c>
      <c r="G10" s="11" t="s">
        <v>71</v>
      </c>
      <c r="H10" s="11" t="s">
        <v>38</v>
      </c>
      <c r="I10" s="19" t="s">
        <v>42</v>
      </c>
      <c r="J10" s="19" t="s">
        <v>42</v>
      </c>
      <c r="K10" s="300" t="s">
        <v>39</v>
      </c>
      <c r="L10" s="25">
        <v>15000000</v>
      </c>
      <c r="M10" s="26">
        <f>L10/100*85</f>
        <v>12750000</v>
      </c>
      <c r="N10" s="129">
        <v>2022</v>
      </c>
      <c r="O10" s="18">
        <v>2027</v>
      </c>
      <c r="P10" s="129"/>
      <c r="Q10" s="17"/>
      <c r="R10" s="17"/>
      <c r="S10" s="18"/>
      <c r="T10" s="19"/>
      <c r="U10" s="19"/>
      <c r="V10" s="19"/>
      <c r="W10" s="19"/>
      <c r="X10" s="19"/>
      <c r="Y10" s="129" t="s">
        <v>84</v>
      </c>
      <c r="Z10" s="18" t="s">
        <v>45</v>
      </c>
      <c r="AA10" s="213"/>
      <c r="AB10" s="213"/>
    </row>
    <row r="11" spans="1:28" ht="409.6" thickBot="1" x14ac:dyDescent="0.3">
      <c r="A11" s="260">
        <v>7</v>
      </c>
      <c r="B11" s="135" t="s">
        <v>68</v>
      </c>
      <c r="C11" s="16" t="s">
        <v>69</v>
      </c>
      <c r="D11" s="17">
        <v>5258537</v>
      </c>
      <c r="E11" s="22">
        <v>181090171</v>
      </c>
      <c r="F11" s="18">
        <v>691011133</v>
      </c>
      <c r="G11" s="11" t="s">
        <v>72</v>
      </c>
      <c r="H11" s="19" t="s">
        <v>38</v>
      </c>
      <c r="I11" s="19" t="s">
        <v>42</v>
      </c>
      <c r="J11" s="19" t="s">
        <v>42</v>
      </c>
      <c r="K11" s="300" t="s">
        <v>39</v>
      </c>
      <c r="L11" s="25">
        <v>20000000</v>
      </c>
      <c r="M11" s="26">
        <f t="shared" ref="M11:M22" si="0">L11/100*85</f>
        <v>17000000</v>
      </c>
      <c r="N11" s="129">
        <v>2022</v>
      </c>
      <c r="O11" s="18">
        <v>2027</v>
      </c>
      <c r="P11" s="129" t="s">
        <v>44</v>
      </c>
      <c r="Q11" s="17" t="s">
        <v>44</v>
      </c>
      <c r="R11" s="17" t="s">
        <v>44</v>
      </c>
      <c r="S11" s="18" t="s">
        <v>44</v>
      </c>
      <c r="T11" s="19"/>
      <c r="U11" s="19"/>
      <c r="V11" s="19" t="s">
        <v>44</v>
      </c>
      <c r="W11" s="19"/>
      <c r="X11" s="19" t="s">
        <v>44</v>
      </c>
      <c r="Y11" s="129" t="s">
        <v>84</v>
      </c>
      <c r="Z11" s="18" t="s">
        <v>45</v>
      </c>
      <c r="AA11" s="213"/>
      <c r="AB11" s="213"/>
    </row>
    <row r="12" spans="1:28" ht="105.75" thickBot="1" x14ac:dyDescent="0.3">
      <c r="A12" s="260">
        <v>8</v>
      </c>
      <c r="B12" s="135" t="s">
        <v>68</v>
      </c>
      <c r="C12" s="16" t="s">
        <v>69</v>
      </c>
      <c r="D12" s="17">
        <v>5258537</v>
      </c>
      <c r="E12" s="22">
        <v>181090171</v>
      </c>
      <c r="F12" s="18">
        <v>691011133</v>
      </c>
      <c r="G12" s="23" t="s">
        <v>73</v>
      </c>
      <c r="H12" s="19" t="s">
        <v>38</v>
      </c>
      <c r="I12" s="19" t="s">
        <v>42</v>
      </c>
      <c r="J12" s="19" t="s">
        <v>42</v>
      </c>
      <c r="K12" s="300" t="s">
        <v>39</v>
      </c>
      <c r="L12" s="25">
        <v>20000000</v>
      </c>
      <c r="M12" s="26">
        <f t="shared" si="0"/>
        <v>17000000</v>
      </c>
      <c r="N12" s="129">
        <v>2022</v>
      </c>
      <c r="O12" s="18">
        <v>2027</v>
      </c>
      <c r="P12" s="129"/>
      <c r="Q12" s="17"/>
      <c r="R12" s="17"/>
      <c r="S12" s="18"/>
      <c r="T12" s="19"/>
      <c r="U12" s="19"/>
      <c r="V12" s="19"/>
      <c r="W12" s="19"/>
      <c r="X12" s="19"/>
      <c r="Y12" s="129" t="s">
        <v>84</v>
      </c>
      <c r="Z12" s="18" t="s">
        <v>45</v>
      </c>
      <c r="AA12" s="213"/>
      <c r="AB12" s="213"/>
    </row>
    <row r="13" spans="1:28" ht="105.75" thickBot="1" x14ac:dyDescent="0.3">
      <c r="A13" s="260">
        <v>9</v>
      </c>
      <c r="B13" s="135" t="s">
        <v>68</v>
      </c>
      <c r="C13" s="16" t="s">
        <v>69</v>
      </c>
      <c r="D13" s="17">
        <v>5258537</v>
      </c>
      <c r="E13" s="22">
        <v>181090171</v>
      </c>
      <c r="F13" s="18">
        <v>691011133</v>
      </c>
      <c r="G13" s="23" t="s">
        <v>74</v>
      </c>
      <c r="H13" s="19" t="s">
        <v>38</v>
      </c>
      <c r="I13" s="19" t="s">
        <v>42</v>
      </c>
      <c r="J13" s="19" t="s">
        <v>42</v>
      </c>
      <c r="K13" s="300" t="s">
        <v>39</v>
      </c>
      <c r="L13" s="25">
        <v>1000000</v>
      </c>
      <c r="M13" s="26">
        <f t="shared" si="0"/>
        <v>850000</v>
      </c>
      <c r="N13" s="129">
        <v>2022</v>
      </c>
      <c r="O13" s="18">
        <v>2027</v>
      </c>
      <c r="P13" s="129" t="s">
        <v>44</v>
      </c>
      <c r="Q13" s="17" t="s">
        <v>44</v>
      </c>
      <c r="R13" s="17"/>
      <c r="S13" s="18"/>
      <c r="T13" s="19"/>
      <c r="U13" s="19"/>
      <c r="V13" s="19"/>
      <c r="W13" s="19"/>
      <c r="X13" s="19"/>
      <c r="Y13" s="129" t="s">
        <v>84</v>
      </c>
      <c r="Z13" s="18" t="s">
        <v>45</v>
      </c>
      <c r="AA13" s="213"/>
      <c r="AB13" s="213"/>
    </row>
    <row r="14" spans="1:28" ht="105.75" thickBot="1" x14ac:dyDescent="0.3">
      <c r="A14" s="260">
        <v>10</v>
      </c>
      <c r="B14" s="135" t="s">
        <v>68</v>
      </c>
      <c r="C14" s="16" t="s">
        <v>69</v>
      </c>
      <c r="D14" s="17">
        <v>5258537</v>
      </c>
      <c r="E14" s="22">
        <v>181090171</v>
      </c>
      <c r="F14" s="18">
        <v>691011133</v>
      </c>
      <c r="G14" s="11" t="s">
        <v>75</v>
      </c>
      <c r="H14" s="19" t="s">
        <v>38</v>
      </c>
      <c r="I14" s="19" t="s">
        <v>42</v>
      </c>
      <c r="J14" s="19" t="s">
        <v>42</v>
      </c>
      <c r="K14" s="300" t="s">
        <v>39</v>
      </c>
      <c r="L14" s="25">
        <v>30000000</v>
      </c>
      <c r="M14" s="26">
        <f t="shared" si="0"/>
        <v>25500000</v>
      </c>
      <c r="N14" s="129">
        <v>2022</v>
      </c>
      <c r="O14" s="18">
        <v>2027</v>
      </c>
      <c r="P14" s="129"/>
      <c r="Q14" s="17"/>
      <c r="R14" s="17"/>
      <c r="S14" s="18"/>
      <c r="T14" s="19"/>
      <c r="U14" s="19"/>
      <c r="V14" s="19"/>
      <c r="W14" s="19"/>
      <c r="X14" s="19"/>
      <c r="Y14" s="129" t="s">
        <v>84</v>
      </c>
      <c r="Z14" s="18" t="s">
        <v>45</v>
      </c>
      <c r="AA14" s="213"/>
      <c r="AB14" s="213"/>
    </row>
    <row r="15" spans="1:28" ht="105.75" thickBot="1" x14ac:dyDescent="0.3">
      <c r="A15" s="260">
        <v>11</v>
      </c>
      <c r="B15" s="135" t="s">
        <v>68</v>
      </c>
      <c r="C15" s="16" t="s">
        <v>69</v>
      </c>
      <c r="D15" s="17">
        <v>5258537</v>
      </c>
      <c r="E15" s="22">
        <v>181090171</v>
      </c>
      <c r="F15" s="18">
        <v>691011133</v>
      </c>
      <c r="G15" s="23" t="s">
        <v>76</v>
      </c>
      <c r="H15" s="19" t="s">
        <v>38</v>
      </c>
      <c r="I15" s="19" t="s">
        <v>42</v>
      </c>
      <c r="J15" s="19" t="s">
        <v>42</v>
      </c>
      <c r="K15" s="300" t="s">
        <v>39</v>
      </c>
      <c r="L15" s="25">
        <v>5000000</v>
      </c>
      <c r="M15" s="26">
        <f t="shared" si="0"/>
        <v>4250000</v>
      </c>
      <c r="N15" s="129">
        <v>2022</v>
      </c>
      <c r="O15" s="18">
        <v>2027</v>
      </c>
      <c r="P15" s="129"/>
      <c r="Q15" s="17"/>
      <c r="R15" s="17"/>
      <c r="S15" s="18"/>
      <c r="T15" s="19"/>
      <c r="U15" s="19"/>
      <c r="V15" s="19"/>
      <c r="W15" s="19"/>
      <c r="X15" s="19"/>
      <c r="Y15" s="129" t="s">
        <v>84</v>
      </c>
      <c r="Z15" s="18" t="s">
        <v>45</v>
      </c>
      <c r="AA15" s="213"/>
      <c r="AB15" s="213"/>
    </row>
    <row r="16" spans="1:28" ht="195.75" thickBot="1" x14ac:dyDescent="0.3">
      <c r="A16" s="260">
        <v>12</v>
      </c>
      <c r="B16" s="135" t="s">
        <v>68</v>
      </c>
      <c r="C16" s="16" t="s">
        <v>69</v>
      </c>
      <c r="D16" s="17">
        <v>5258537</v>
      </c>
      <c r="E16" s="22">
        <v>181090171</v>
      </c>
      <c r="F16" s="18">
        <v>691011133</v>
      </c>
      <c r="G16" s="11" t="s">
        <v>77</v>
      </c>
      <c r="H16" s="19" t="s">
        <v>38</v>
      </c>
      <c r="I16" s="19" t="s">
        <v>42</v>
      </c>
      <c r="J16" s="19" t="s">
        <v>42</v>
      </c>
      <c r="K16" s="300" t="s">
        <v>39</v>
      </c>
      <c r="L16" s="25">
        <v>10000000</v>
      </c>
      <c r="M16" s="26">
        <f t="shared" si="0"/>
        <v>8500000</v>
      </c>
      <c r="N16" s="129">
        <v>2022</v>
      </c>
      <c r="O16" s="18">
        <v>2027</v>
      </c>
      <c r="P16" s="129"/>
      <c r="Q16" s="17"/>
      <c r="R16" s="17"/>
      <c r="S16" s="18"/>
      <c r="T16" s="19"/>
      <c r="U16" s="19"/>
      <c r="V16" s="19"/>
      <c r="W16" s="19"/>
      <c r="X16" s="19"/>
      <c r="Y16" s="129" t="s">
        <v>84</v>
      </c>
      <c r="Z16" s="18" t="s">
        <v>45</v>
      </c>
      <c r="AA16" s="213"/>
      <c r="AB16" s="213"/>
    </row>
    <row r="17" spans="1:28" ht="105.75" thickBot="1" x14ac:dyDescent="0.3">
      <c r="A17" s="260">
        <v>13</v>
      </c>
      <c r="B17" s="135" t="s">
        <v>68</v>
      </c>
      <c r="C17" s="16" t="s">
        <v>69</v>
      </c>
      <c r="D17" s="17">
        <v>5258537</v>
      </c>
      <c r="E17" s="22">
        <v>181090171</v>
      </c>
      <c r="F17" s="18">
        <v>691011133</v>
      </c>
      <c r="G17" s="11" t="s">
        <v>78</v>
      </c>
      <c r="H17" s="19" t="s">
        <v>38</v>
      </c>
      <c r="I17" s="19" t="s">
        <v>42</v>
      </c>
      <c r="J17" s="19" t="s">
        <v>42</v>
      </c>
      <c r="K17" s="300" t="s">
        <v>39</v>
      </c>
      <c r="L17" s="25">
        <v>4000000</v>
      </c>
      <c r="M17" s="26">
        <f t="shared" si="0"/>
        <v>3400000</v>
      </c>
      <c r="N17" s="129">
        <v>2022</v>
      </c>
      <c r="O17" s="18">
        <v>2027</v>
      </c>
      <c r="P17" s="129"/>
      <c r="Q17" s="17"/>
      <c r="R17" s="17"/>
      <c r="S17" s="18"/>
      <c r="T17" s="19"/>
      <c r="U17" s="19"/>
      <c r="V17" s="19"/>
      <c r="W17" s="19"/>
      <c r="X17" s="19"/>
      <c r="Y17" s="129" t="s">
        <v>84</v>
      </c>
      <c r="Z17" s="18" t="s">
        <v>45</v>
      </c>
      <c r="AA17" s="213"/>
      <c r="AB17" s="213"/>
    </row>
    <row r="18" spans="1:28" ht="105.75" thickBot="1" x14ac:dyDescent="0.3">
      <c r="A18" s="260">
        <v>14</v>
      </c>
      <c r="B18" s="135" t="s">
        <v>68</v>
      </c>
      <c r="C18" s="16" t="s">
        <v>69</v>
      </c>
      <c r="D18" s="17">
        <v>5258537</v>
      </c>
      <c r="E18" s="22">
        <v>181090171</v>
      </c>
      <c r="F18" s="18">
        <v>691011133</v>
      </c>
      <c r="G18" s="213" t="s">
        <v>79</v>
      </c>
      <c r="H18" s="19" t="s">
        <v>38</v>
      </c>
      <c r="I18" s="19" t="s">
        <v>42</v>
      </c>
      <c r="J18" s="19" t="s">
        <v>42</v>
      </c>
      <c r="K18" s="300" t="s">
        <v>39</v>
      </c>
      <c r="L18" s="25">
        <v>2000000</v>
      </c>
      <c r="M18" s="26">
        <f t="shared" si="0"/>
        <v>1700000</v>
      </c>
      <c r="N18" s="129">
        <v>2022</v>
      </c>
      <c r="O18" s="18">
        <v>2027</v>
      </c>
      <c r="P18" s="129"/>
      <c r="Q18" s="17"/>
      <c r="R18" s="17"/>
      <c r="S18" s="18"/>
      <c r="T18" s="19"/>
      <c r="U18" s="19"/>
      <c r="V18" s="19"/>
      <c r="W18" s="19"/>
      <c r="X18" s="19"/>
      <c r="Y18" s="129" t="s">
        <v>84</v>
      </c>
      <c r="Z18" s="18" t="s">
        <v>45</v>
      </c>
      <c r="AA18" s="213"/>
      <c r="AB18" s="213"/>
    </row>
    <row r="19" spans="1:28" ht="105.75" thickBot="1" x14ac:dyDescent="0.3">
      <c r="A19" s="260">
        <v>15</v>
      </c>
      <c r="B19" s="135" t="s">
        <v>68</v>
      </c>
      <c r="C19" s="16" t="s">
        <v>69</v>
      </c>
      <c r="D19" s="17">
        <v>5258537</v>
      </c>
      <c r="E19" s="22">
        <v>181090171</v>
      </c>
      <c r="F19" s="18">
        <v>691011133</v>
      </c>
      <c r="G19" s="213" t="s">
        <v>80</v>
      </c>
      <c r="H19" s="19" t="s">
        <v>38</v>
      </c>
      <c r="I19" s="19" t="s">
        <v>42</v>
      </c>
      <c r="J19" s="19" t="s">
        <v>42</v>
      </c>
      <c r="K19" s="300" t="s">
        <v>39</v>
      </c>
      <c r="L19" s="25">
        <v>1000000</v>
      </c>
      <c r="M19" s="26">
        <f t="shared" si="0"/>
        <v>850000</v>
      </c>
      <c r="N19" s="129">
        <v>2022</v>
      </c>
      <c r="O19" s="18">
        <v>2027</v>
      </c>
      <c r="P19" s="129"/>
      <c r="Q19" s="17"/>
      <c r="R19" s="17"/>
      <c r="S19" s="18"/>
      <c r="T19" s="19"/>
      <c r="U19" s="19"/>
      <c r="V19" s="19"/>
      <c r="W19" s="19"/>
      <c r="X19" s="19"/>
      <c r="Y19" s="129" t="s">
        <v>84</v>
      </c>
      <c r="Z19" s="18" t="s">
        <v>45</v>
      </c>
      <c r="AA19" s="213"/>
      <c r="AB19" s="213"/>
    </row>
    <row r="20" spans="1:28" ht="105.75" thickBot="1" x14ac:dyDescent="0.3">
      <c r="A20" s="260">
        <v>16</v>
      </c>
      <c r="B20" s="135" t="s">
        <v>68</v>
      </c>
      <c r="C20" s="16" t="s">
        <v>69</v>
      </c>
      <c r="D20" s="17">
        <v>5258537</v>
      </c>
      <c r="E20" s="22">
        <v>181090171</v>
      </c>
      <c r="F20" s="18">
        <v>691011133</v>
      </c>
      <c r="G20" s="23" t="s">
        <v>81</v>
      </c>
      <c r="H20" s="19" t="s">
        <v>38</v>
      </c>
      <c r="I20" s="19" t="s">
        <v>42</v>
      </c>
      <c r="J20" s="19" t="s">
        <v>42</v>
      </c>
      <c r="K20" s="301"/>
      <c r="L20" s="302">
        <v>2000000</v>
      </c>
      <c r="M20" s="303">
        <f t="shared" si="0"/>
        <v>1700000</v>
      </c>
      <c r="N20" s="129">
        <v>2022</v>
      </c>
      <c r="O20" s="18">
        <v>2027</v>
      </c>
      <c r="P20" s="222"/>
      <c r="Q20" s="215"/>
      <c r="R20" s="215"/>
      <c r="S20" s="223"/>
      <c r="T20" s="246"/>
      <c r="U20" s="246"/>
      <c r="V20" s="246"/>
      <c r="W20" s="246"/>
      <c r="X20" s="246"/>
      <c r="Y20" s="129" t="s">
        <v>84</v>
      </c>
      <c r="Z20" s="18" t="s">
        <v>45</v>
      </c>
      <c r="AA20" s="213"/>
      <c r="AB20" s="213"/>
    </row>
    <row r="21" spans="1:28" ht="105.75" thickBot="1" x14ac:dyDescent="0.3">
      <c r="A21" s="260">
        <v>17</v>
      </c>
      <c r="B21" s="135" t="s">
        <v>68</v>
      </c>
      <c r="C21" s="16" t="s">
        <v>69</v>
      </c>
      <c r="D21" s="17">
        <v>5258537</v>
      </c>
      <c r="E21" s="22">
        <v>181090171</v>
      </c>
      <c r="F21" s="18">
        <v>691011133</v>
      </c>
      <c r="G21" s="23" t="s">
        <v>82</v>
      </c>
      <c r="H21" s="19" t="s">
        <v>38</v>
      </c>
      <c r="I21" s="19" t="s">
        <v>42</v>
      </c>
      <c r="J21" s="19" t="s">
        <v>42</v>
      </c>
      <c r="K21" s="301"/>
      <c r="L21" s="302">
        <v>2000000</v>
      </c>
      <c r="M21" s="303">
        <f t="shared" si="0"/>
        <v>1700000</v>
      </c>
      <c r="N21" s="129">
        <v>2022</v>
      </c>
      <c r="O21" s="18">
        <v>2027</v>
      </c>
      <c r="P21" s="222"/>
      <c r="Q21" s="215"/>
      <c r="R21" s="215"/>
      <c r="S21" s="223"/>
      <c r="T21" s="246"/>
      <c r="U21" s="246"/>
      <c r="V21" s="246"/>
      <c r="W21" s="246"/>
      <c r="X21" s="246"/>
      <c r="Y21" s="129" t="s">
        <v>84</v>
      </c>
      <c r="Z21" s="18" t="s">
        <v>45</v>
      </c>
      <c r="AA21" s="213"/>
      <c r="AB21" s="213"/>
    </row>
    <row r="22" spans="1:28" ht="105.75" thickBot="1" x14ac:dyDescent="0.3">
      <c r="A22" s="260">
        <v>18</v>
      </c>
      <c r="B22" s="135" t="s">
        <v>68</v>
      </c>
      <c r="C22" s="16" t="s">
        <v>69</v>
      </c>
      <c r="D22" s="17">
        <v>5258537</v>
      </c>
      <c r="E22" s="22">
        <v>181090171</v>
      </c>
      <c r="F22" s="18">
        <v>691011133</v>
      </c>
      <c r="G22" s="11" t="s">
        <v>83</v>
      </c>
      <c r="H22" s="11" t="s">
        <v>38</v>
      </c>
      <c r="I22" s="19" t="s">
        <v>42</v>
      </c>
      <c r="J22" s="19" t="s">
        <v>42</v>
      </c>
      <c r="K22" s="300"/>
      <c r="L22" s="25">
        <v>800000</v>
      </c>
      <c r="M22" s="26">
        <f t="shared" si="0"/>
        <v>680000</v>
      </c>
      <c r="N22" s="129">
        <v>2022</v>
      </c>
      <c r="O22" s="18">
        <v>2027</v>
      </c>
      <c r="P22" s="129"/>
      <c r="Q22" s="17"/>
      <c r="R22" s="17"/>
      <c r="S22" s="18"/>
      <c r="T22" s="19"/>
      <c r="U22" s="19"/>
      <c r="V22" s="19"/>
      <c r="W22" s="19"/>
      <c r="X22" s="19"/>
      <c r="Y22" s="129" t="s">
        <v>84</v>
      </c>
      <c r="Z22" s="18" t="s">
        <v>45</v>
      </c>
      <c r="AA22" s="213"/>
      <c r="AB22" s="213"/>
    </row>
    <row r="23" spans="1:28" ht="60.75" thickBot="1" x14ac:dyDescent="0.3">
      <c r="A23" s="260">
        <v>19</v>
      </c>
      <c r="B23" s="135" t="s">
        <v>98</v>
      </c>
      <c r="C23" s="16" t="s">
        <v>99</v>
      </c>
      <c r="D23" s="16">
        <v>46789723</v>
      </c>
      <c r="E23" s="16">
        <v>102129312</v>
      </c>
      <c r="F23" s="30">
        <v>600077365</v>
      </c>
      <c r="G23" s="11" t="s">
        <v>100</v>
      </c>
      <c r="H23" s="11" t="s">
        <v>38</v>
      </c>
      <c r="I23" s="19" t="s">
        <v>42</v>
      </c>
      <c r="J23" s="19" t="s">
        <v>42</v>
      </c>
      <c r="K23" s="272" t="s">
        <v>101</v>
      </c>
      <c r="L23" s="50">
        <v>1500000</v>
      </c>
      <c r="M23" s="51">
        <v>1275000</v>
      </c>
      <c r="N23" s="120">
        <v>2022</v>
      </c>
      <c r="O23" s="48">
        <v>2027</v>
      </c>
      <c r="P23" s="304"/>
      <c r="Q23" s="305"/>
      <c r="R23" s="305"/>
      <c r="S23" s="306"/>
      <c r="T23" s="307"/>
      <c r="U23" s="307"/>
      <c r="V23" s="307"/>
      <c r="W23" s="271" t="s">
        <v>44</v>
      </c>
      <c r="X23" s="271"/>
      <c r="Y23" s="120" t="s">
        <v>84</v>
      </c>
      <c r="Z23" s="48" t="s">
        <v>45</v>
      </c>
    </row>
    <row r="24" spans="1:28" ht="60.75" thickBot="1" x14ac:dyDescent="0.3">
      <c r="A24" s="136">
        <v>20</v>
      </c>
      <c r="B24" s="130" t="s">
        <v>122</v>
      </c>
      <c r="C24" s="47" t="s">
        <v>123</v>
      </c>
      <c r="D24" s="47">
        <v>46787704</v>
      </c>
      <c r="E24" s="47">
        <v>102129649</v>
      </c>
      <c r="F24" s="48">
        <v>600077527</v>
      </c>
      <c r="G24" s="10" t="s">
        <v>124</v>
      </c>
      <c r="H24" s="49" t="s">
        <v>38</v>
      </c>
      <c r="I24" s="49" t="s">
        <v>42</v>
      </c>
      <c r="J24" s="49" t="s">
        <v>125</v>
      </c>
      <c r="K24" s="12" t="s">
        <v>126</v>
      </c>
      <c r="L24" s="50">
        <v>70000000</v>
      </c>
      <c r="M24" s="51">
        <v>59500000</v>
      </c>
      <c r="N24" s="52">
        <v>45017</v>
      </c>
      <c r="O24" s="53">
        <v>45383</v>
      </c>
      <c r="P24" s="54" t="s">
        <v>44</v>
      </c>
      <c r="Q24" s="55" t="s">
        <v>44</v>
      </c>
      <c r="R24" s="55"/>
      <c r="S24" s="56" t="s">
        <v>44</v>
      </c>
      <c r="T24" s="57"/>
      <c r="U24" s="57"/>
      <c r="V24" s="57"/>
      <c r="W24" s="57"/>
      <c r="X24" s="57"/>
      <c r="Y24" s="58" t="s">
        <v>127</v>
      </c>
      <c r="Z24" s="56" t="s">
        <v>45</v>
      </c>
    </row>
    <row r="25" spans="1:28" ht="105.75" thickBot="1" x14ac:dyDescent="0.3">
      <c r="A25" s="136">
        <v>21</v>
      </c>
      <c r="B25" s="131" t="s">
        <v>128</v>
      </c>
      <c r="C25" s="8" t="s">
        <v>129</v>
      </c>
      <c r="D25" s="47">
        <v>46787267</v>
      </c>
      <c r="E25" s="47">
        <v>102129690</v>
      </c>
      <c r="F25" s="48">
        <v>600077543</v>
      </c>
      <c r="G25" s="10" t="s">
        <v>130</v>
      </c>
      <c r="H25" s="49" t="s">
        <v>38</v>
      </c>
      <c r="I25" s="49" t="s">
        <v>42</v>
      </c>
      <c r="J25" s="49" t="s">
        <v>43</v>
      </c>
      <c r="K25" s="24" t="s">
        <v>131</v>
      </c>
      <c r="L25" s="50">
        <v>85000000</v>
      </c>
      <c r="M25" s="51">
        <v>72250000</v>
      </c>
      <c r="N25" s="120">
        <v>2022</v>
      </c>
      <c r="O25" s="48">
        <v>2026</v>
      </c>
      <c r="P25" s="54" t="s">
        <v>44</v>
      </c>
      <c r="Q25" s="55" t="s">
        <v>44</v>
      </c>
      <c r="R25" s="55" t="s">
        <v>44</v>
      </c>
      <c r="S25" s="56" t="s">
        <v>44</v>
      </c>
      <c r="T25" s="57"/>
      <c r="U25" s="57" t="s">
        <v>44</v>
      </c>
      <c r="V25" s="57" t="s">
        <v>44</v>
      </c>
      <c r="W25" s="57" t="s">
        <v>44</v>
      </c>
      <c r="X25" s="57" t="s">
        <v>44</v>
      </c>
      <c r="Y25" s="58" t="s">
        <v>132</v>
      </c>
      <c r="Z25" s="56" t="s">
        <v>45</v>
      </c>
    </row>
    <row r="26" spans="1:28" ht="120.75" thickBot="1" x14ac:dyDescent="0.3">
      <c r="A26" s="136">
        <v>22</v>
      </c>
      <c r="B26" s="131" t="s">
        <v>52</v>
      </c>
      <c r="C26" s="8" t="s">
        <v>53</v>
      </c>
      <c r="D26" s="108" t="s">
        <v>54</v>
      </c>
      <c r="E26" s="8">
        <v>102129401</v>
      </c>
      <c r="F26" s="9">
        <v>600077420</v>
      </c>
      <c r="G26" s="10" t="s">
        <v>55</v>
      </c>
      <c r="H26" s="11" t="s">
        <v>38</v>
      </c>
      <c r="I26" s="11" t="s">
        <v>42</v>
      </c>
      <c r="J26" s="11" t="s">
        <v>57</v>
      </c>
      <c r="K26" s="12" t="s">
        <v>133</v>
      </c>
      <c r="L26" s="121">
        <v>17000000</v>
      </c>
      <c r="M26" s="122">
        <f>L26/100*85</f>
        <v>14450000</v>
      </c>
      <c r="N26" s="123">
        <v>2021</v>
      </c>
      <c r="O26" s="124">
        <v>2025</v>
      </c>
      <c r="P26" s="125" t="s">
        <v>44</v>
      </c>
      <c r="Q26" s="126" t="s">
        <v>44</v>
      </c>
      <c r="R26" s="126" t="s">
        <v>44</v>
      </c>
      <c r="S26" s="127" t="s">
        <v>44</v>
      </c>
      <c r="T26" s="128"/>
      <c r="U26" s="128"/>
      <c r="V26" s="128"/>
      <c r="W26" s="128"/>
      <c r="X26" s="128"/>
      <c r="Y26" s="125" t="s">
        <v>134</v>
      </c>
      <c r="Z26" s="127" t="s">
        <v>45</v>
      </c>
    </row>
    <row r="27" spans="1:28" ht="120.75" thickBot="1" x14ac:dyDescent="0.3">
      <c r="A27" s="136">
        <v>23</v>
      </c>
      <c r="B27" s="131" t="s">
        <v>52</v>
      </c>
      <c r="C27" s="8" t="s">
        <v>53</v>
      </c>
      <c r="D27" s="108" t="s">
        <v>54</v>
      </c>
      <c r="E27" s="8">
        <v>102129401</v>
      </c>
      <c r="F27" s="9">
        <v>600077420</v>
      </c>
      <c r="G27" s="11" t="s">
        <v>56</v>
      </c>
      <c r="H27" s="11" t="s">
        <v>38</v>
      </c>
      <c r="I27" s="11" t="s">
        <v>42</v>
      </c>
      <c r="J27" s="11" t="s">
        <v>57</v>
      </c>
      <c r="K27" s="24" t="s">
        <v>59</v>
      </c>
      <c r="L27" s="25">
        <v>4000000</v>
      </c>
      <c r="M27" s="26">
        <f>L27/100*85</f>
        <v>3400000</v>
      </c>
      <c r="N27" s="129">
        <v>2022</v>
      </c>
      <c r="O27" s="18">
        <v>2025</v>
      </c>
      <c r="P27" s="20" t="s">
        <v>44</v>
      </c>
      <c r="Q27" s="29" t="s">
        <v>44</v>
      </c>
      <c r="R27" s="29" t="s">
        <v>44</v>
      </c>
      <c r="S27" s="21"/>
      <c r="T27" s="7"/>
      <c r="U27" s="7"/>
      <c r="V27" s="7"/>
      <c r="W27" s="7"/>
      <c r="X27" s="7"/>
      <c r="Y27" s="125" t="s">
        <v>134</v>
      </c>
      <c r="Z27" s="56" t="s">
        <v>45</v>
      </c>
    </row>
    <row r="28" spans="1:28" ht="90.75" thickBot="1" x14ac:dyDescent="0.3">
      <c r="A28" s="136">
        <v>24</v>
      </c>
      <c r="B28" s="131" t="s">
        <v>135</v>
      </c>
      <c r="C28" s="8" t="s">
        <v>53</v>
      </c>
      <c r="D28" s="108" t="s">
        <v>136</v>
      </c>
      <c r="E28" s="8">
        <v>102577757</v>
      </c>
      <c r="F28" s="9">
        <v>600077594</v>
      </c>
      <c r="G28" s="10" t="s">
        <v>137</v>
      </c>
      <c r="H28" s="10" t="s">
        <v>138</v>
      </c>
      <c r="I28" s="10" t="s">
        <v>42</v>
      </c>
      <c r="J28" s="10" t="s">
        <v>57</v>
      </c>
      <c r="K28" s="12" t="s">
        <v>139</v>
      </c>
      <c r="L28" s="109">
        <v>3500000</v>
      </c>
      <c r="M28" s="110">
        <f>L28*0.85</f>
        <v>2975000</v>
      </c>
      <c r="N28" s="111" t="s">
        <v>140</v>
      </c>
      <c r="O28" s="112" t="s">
        <v>141</v>
      </c>
      <c r="P28" s="58"/>
      <c r="Q28" s="113"/>
      <c r="R28" s="113" t="s">
        <v>44</v>
      </c>
      <c r="S28" s="114"/>
      <c r="T28" s="115"/>
      <c r="U28" s="115"/>
      <c r="V28" s="115"/>
      <c r="W28" s="115"/>
      <c r="X28" s="115"/>
      <c r="Y28" s="58" t="s">
        <v>142</v>
      </c>
      <c r="Z28" s="114" t="s">
        <v>45</v>
      </c>
    </row>
    <row r="29" spans="1:28" ht="90.75" thickBot="1" x14ac:dyDescent="0.3">
      <c r="A29" s="136">
        <v>25</v>
      </c>
      <c r="B29" s="132" t="s">
        <v>135</v>
      </c>
      <c r="C29" s="96" t="s">
        <v>53</v>
      </c>
      <c r="D29" s="97" t="s">
        <v>136</v>
      </c>
      <c r="E29" s="96">
        <v>102577757</v>
      </c>
      <c r="F29" s="98">
        <v>600077594</v>
      </c>
      <c r="G29" s="99" t="s">
        <v>143</v>
      </c>
      <c r="H29" s="99" t="s">
        <v>138</v>
      </c>
      <c r="I29" s="99" t="s">
        <v>42</v>
      </c>
      <c r="J29" s="99" t="s">
        <v>57</v>
      </c>
      <c r="K29" s="116" t="s">
        <v>144</v>
      </c>
      <c r="L29" s="117">
        <v>9000000</v>
      </c>
      <c r="M29" s="100">
        <f>L29*0.85</f>
        <v>7650000</v>
      </c>
      <c r="N29" s="101" t="s">
        <v>140</v>
      </c>
      <c r="O29" s="102" t="s">
        <v>141</v>
      </c>
      <c r="P29" s="103" t="s">
        <v>44</v>
      </c>
      <c r="Q29" s="118"/>
      <c r="R29" s="118"/>
      <c r="S29" s="104" t="s">
        <v>44</v>
      </c>
      <c r="T29" s="119"/>
      <c r="U29" s="119"/>
      <c r="V29" s="119"/>
      <c r="W29" s="119"/>
      <c r="X29" s="119"/>
      <c r="Y29" s="103" t="s">
        <v>142</v>
      </c>
      <c r="Z29" s="104" t="s">
        <v>45</v>
      </c>
    </row>
    <row r="30" spans="1:28" ht="90.75" thickBot="1" x14ac:dyDescent="0.3">
      <c r="A30" s="136">
        <v>26</v>
      </c>
      <c r="B30" s="132" t="s">
        <v>135</v>
      </c>
      <c r="C30" s="96" t="s">
        <v>53</v>
      </c>
      <c r="D30" s="97" t="s">
        <v>136</v>
      </c>
      <c r="E30" s="96">
        <v>102577757</v>
      </c>
      <c r="F30" s="98">
        <v>600077594</v>
      </c>
      <c r="G30" s="99" t="s">
        <v>145</v>
      </c>
      <c r="H30" s="99" t="s">
        <v>138</v>
      </c>
      <c r="I30" s="99" t="s">
        <v>42</v>
      </c>
      <c r="J30" s="99" t="s">
        <v>57</v>
      </c>
      <c r="K30" s="116" t="s">
        <v>146</v>
      </c>
      <c r="L30" s="117">
        <v>10000000</v>
      </c>
      <c r="M30" s="100">
        <f t="shared" ref="M30:M35" si="1">L30*0.85</f>
        <v>8500000</v>
      </c>
      <c r="N30" s="101" t="s">
        <v>140</v>
      </c>
      <c r="O30" s="102" t="s">
        <v>141</v>
      </c>
      <c r="P30" s="103"/>
      <c r="Q30" s="118" t="s">
        <v>44</v>
      </c>
      <c r="R30" s="118"/>
      <c r="S30" s="104" t="s">
        <v>44</v>
      </c>
      <c r="T30" s="119"/>
      <c r="U30" s="119"/>
      <c r="V30" s="119"/>
      <c r="W30" s="119"/>
      <c r="X30" s="119"/>
      <c r="Y30" s="103" t="s">
        <v>142</v>
      </c>
      <c r="Z30" s="104" t="s">
        <v>45</v>
      </c>
    </row>
    <row r="31" spans="1:28" ht="90.75" thickBot="1" x14ac:dyDescent="0.3">
      <c r="A31" s="136">
        <v>27</v>
      </c>
      <c r="B31" s="132" t="s">
        <v>135</v>
      </c>
      <c r="C31" s="96" t="s">
        <v>53</v>
      </c>
      <c r="D31" s="97" t="s">
        <v>136</v>
      </c>
      <c r="E31" s="96">
        <v>102577757</v>
      </c>
      <c r="F31" s="98">
        <v>600077594</v>
      </c>
      <c r="G31" s="99" t="s">
        <v>147</v>
      </c>
      <c r="H31" s="99" t="s">
        <v>138</v>
      </c>
      <c r="I31" s="99" t="s">
        <v>42</v>
      </c>
      <c r="J31" s="99" t="s">
        <v>57</v>
      </c>
      <c r="K31" s="116" t="s">
        <v>148</v>
      </c>
      <c r="L31" s="117">
        <v>3000000</v>
      </c>
      <c r="M31" s="100">
        <f t="shared" si="1"/>
        <v>2550000</v>
      </c>
      <c r="N31" s="101" t="s">
        <v>140</v>
      </c>
      <c r="O31" s="102" t="s">
        <v>141</v>
      </c>
      <c r="P31" s="103"/>
      <c r="Q31" s="118" t="s">
        <v>44</v>
      </c>
      <c r="R31" s="118"/>
      <c r="S31" s="104" t="s">
        <v>44</v>
      </c>
      <c r="T31" s="119"/>
      <c r="U31" s="119"/>
      <c r="V31" s="119"/>
      <c r="W31" s="119"/>
      <c r="X31" s="119"/>
      <c r="Y31" s="103" t="s">
        <v>142</v>
      </c>
      <c r="Z31" s="104" t="s">
        <v>45</v>
      </c>
    </row>
    <row r="32" spans="1:28" ht="90.75" thickBot="1" x14ac:dyDescent="0.3">
      <c r="A32" s="136">
        <v>28</v>
      </c>
      <c r="B32" s="132" t="s">
        <v>135</v>
      </c>
      <c r="C32" s="96" t="s">
        <v>53</v>
      </c>
      <c r="D32" s="97" t="s">
        <v>136</v>
      </c>
      <c r="E32" s="96">
        <v>102577757</v>
      </c>
      <c r="F32" s="98">
        <v>600077594</v>
      </c>
      <c r="G32" s="99" t="s">
        <v>149</v>
      </c>
      <c r="H32" s="99" t="s">
        <v>138</v>
      </c>
      <c r="I32" s="99" t="s">
        <v>42</v>
      </c>
      <c r="J32" s="99" t="s">
        <v>57</v>
      </c>
      <c r="K32" s="116" t="s">
        <v>150</v>
      </c>
      <c r="L32" s="117">
        <v>3500000</v>
      </c>
      <c r="M32" s="100">
        <f t="shared" si="1"/>
        <v>2975000</v>
      </c>
      <c r="N32" s="101" t="s">
        <v>140</v>
      </c>
      <c r="O32" s="102" t="s">
        <v>141</v>
      </c>
      <c r="P32" s="103"/>
      <c r="Q32" s="118"/>
      <c r="R32" s="118" t="s">
        <v>44</v>
      </c>
      <c r="S32" s="104" t="s">
        <v>44</v>
      </c>
      <c r="T32" s="119"/>
      <c r="U32" s="119"/>
      <c r="V32" s="119"/>
      <c r="W32" s="119"/>
      <c r="X32" s="119"/>
      <c r="Y32" s="103" t="s">
        <v>142</v>
      </c>
      <c r="Z32" s="104" t="s">
        <v>45</v>
      </c>
    </row>
    <row r="33" spans="1:26" ht="90.75" thickBot="1" x14ac:dyDescent="0.3">
      <c r="A33" s="136">
        <v>29</v>
      </c>
      <c r="B33" s="132" t="s">
        <v>135</v>
      </c>
      <c r="C33" s="96" t="s">
        <v>53</v>
      </c>
      <c r="D33" s="97" t="s">
        <v>136</v>
      </c>
      <c r="E33" s="96">
        <v>102577757</v>
      </c>
      <c r="F33" s="98">
        <v>600077594</v>
      </c>
      <c r="G33" s="11" t="s">
        <v>151</v>
      </c>
      <c r="H33" s="99" t="s">
        <v>138</v>
      </c>
      <c r="I33" s="99" t="s">
        <v>42</v>
      </c>
      <c r="J33" s="99" t="s">
        <v>57</v>
      </c>
      <c r="K33" s="24" t="s">
        <v>152</v>
      </c>
      <c r="L33" s="42">
        <v>5000000</v>
      </c>
      <c r="M33" s="100">
        <f t="shared" si="1"/>
        <v>4250000</v>
      </c>
      <c r="N33" s="101" t="s">
        <v>140</v>
      </c>
      <c r="O33" s="102" t="s">
        <v>141</v>
      </c>
      <c r="P33" s="13"/>
      <c r="Q33" s="46"/>
      <c r="R33" s="46"/>
      <c r="S33" s="14"/>
      <c r="T33" s="15"/>
      <c r="U33" s="15"/>
      <c r="V33" s="15" t="s">
        <v>44</v>
      </c>
      <c r="W33" s="15"/>
      <c r="X33" s="15"/>
      <c r="Y33" s="103" t="s">
        <v>142</v>
      </c>
      <c r="Z33" s="104" t="s">
        <v>45</v>
      </c>
    </row>
    <row r="34" spans="1:26" ht="90.75" thickBot="1" x14ac:dyDescent="0.3">
      <c r="A34" s="137">
        <v>30</v>
      </c>
      <c r="B34" s="132" t="s">
        <v>135</v>
      </c>
      <c r="C34" s="96" t="s">
        <v>53</v>
      </c>
      <c r="D34" s="97" t="s">
        <v>136</v>
      </c>
      <c r="E34" s="96">
        <v>102577757</v>
      </c>
      <c r="F34" s="98">
        <v>600077594</v>
      </c>
      <c r="G34" s="11" t="s">
        <v>153</v>
      </c>
      <c r="H34" s="99" t="s">
        <v>138</v>
      </c>
      <c r="I34" s="99" t="s">
        <v>42</v>
      </c>
      <c r="J34" s="99" t="s">
        <v>57</v>
      </c>
      <c r="K34" s="24" t="s">
        <v>154</v>
      </c>
      <c r="L34" s="42">
        <v>2500000</v>
      </c>
      <c r="M34" s="100">
        <f t="shared" si="1"/>
        <v>2125000</v>
      </c>
      <c r="N34" s="101" t="s">
        <v>140</v>
      </c>
      <c r="O34" s="102" t="s">
        <v>141</v>
      </c>
      <c r="P34" s="13"/>
      <c r="Q34" s="46"/>
      <c r="R34" s="46"/>
      <c r="S34" s="14"/>
      <c r="T34" s="15"/>
      <c r="U34" s="15"/>
      <c r="V34" s="15" t="s">
        <v>44</v>
      </c>
      <c r="W34" s="15"/>
      <c r="X34" s="15"/>
      <c r="Y34" s="103" t="s">
        <v>142</v>
      </c>
      <c r="Z34" s="104" t="s">
        <v>45</v>
      </c>
    </row>
    <row r="35" spans="1:26" ht="90.75" thickBot="1" x14ac:dyDescent="0.3">
      <c r="A35" s="136">
        <v>31</v>
      </c>
      <c r="B35" s="132" t="s">
        <v>135</v>
      </c>
      <c r="C35" s="96" t="s">
        <v>53</v>
      </c>
      <c r="D35" s="97" t="s">
        <v>136</v>
      </c>
      <c r="E35" s="96">
        <v>102577757</v>
      </c>
      <c r="F35" s="98">
        <v>600077594</v>
      </c>
      <c r="G35" s="11" t="s">
        <v>155</v>
      </c>
      <c r="H35" s="99" t="s">
        <v>138</v>
      </c>
      <c r="I35" s="99" t="s">
        <v>42</v>
      </c>
      <c r="J35" s="99" t="s">
        <v>57</v>
      </c>
      <c r="K35" s="11" t="s">
        <v>156</v>
      </c>
      <c r="L35" s="42">
        <v>5000000</v>
      </c>
      <c r="M35" s="100">
        <f t="shared" si="1"/>
        <v>4250000</v>
      </c>
      <c r="N35" s="101" t="s">
        <v>140</v>
      </c>
      <c r="O35" s="102" t="s">
        <v>141</v>
      </c>
      <c r="P35" s="13"/>
      <c r="Q35" s="46"/>
      <c r="R35" s="46"/>
      <c r="S35" s="14"/>
      <c r="T35" s="15"/>
      <c r="U35" s="15" t="s">
        <v>44</v>
      </c>
      <c r="V35" s="15"/>
      <c r="W35" s="15"/>
      <c r="X35" s="15"/>
      <c r="Y35" s="103" t="s">
        <v>142</v>
      </c>
      <c r="Z35" s="104" t="s">
        <v>45</v>
      </c>
    </row>
    <row r="36" spans="1:26" ht="90.75" thickBot="1" x14ac:dyDescent="0.3">
      <c r="A36" s="136">
        <v>32</v>
      </c>
      <c r="B36" s="133" t="s">
        <v>135</v>
      </c>
      <c r="C36" s="31" t="s">
        <v>53</v>
      </c>
      <c r="D36" s="105" t="s">
        <v>136</v>
      </c>
      <c r="E36" s="31">
        <v>102577757</v>
      </c>
      <c r="F36" s="32">
        <v>600077594</v>
      </c>
      <c r="G36" s="33" t="s">
        <v>157</v>
      </c>
      <c r="H36" s="33" t="s">
        <v>138</v>
      </c>
      <c r="I36" s="33" t="s">
        <v>42</v>
      </c>
      <c r="J36" s="33" t="s">
        <v>57</v>
      </c>
      <c r="K36" s="33" t="s">
        <v>158</v>
      </c>
      <c r="L36" s="34">
        <v>10000000</v>
      </c>
      <c r="M36" s="35">
        <f>L36*0.85</f>
        <v>8500000</v>
      </c>
      <c r="N36" s="106" t="s">
        <v>140</v>
      </c>
      <c r="O36" s="107" t="s">
        <v>141</v>
      </c>
      <c r="P36" s="38"/>
      <c r="Q36" s="39"/>
      <c r="R36" s="39"/>
      <c r="S36" s="40"/>
      <c r="T36" s="41"/>
      <c r="U36" s="41"/>
      <c r="V36" s="41"/>
      <c r="W36" s="41" t="s">
        <v>44</v>
      </c>
      <c r="X36" s="41"/>
      <c r="Y36" s="38" t="s">
        <v>142</v>
      </c>
      <c r="Z36" s="40" t="s">
        <v>45</v>
      </c>
    </row>
    <row r="37" spans="1:26" ht="75.75" thickBot="1" x14ac:dyDescent="0.3">
      <c r="A37" s="136">
        <v>33</v>
      </c>
      <c r="B37" s="134" t="s">
        <v>159</v>
      </c>
      <c r="C37" s="63" t="s">
        <v>53</v>
      </c>
      <c r="D37" s="64" t="s">
        <v>160</v>
      </c>
      <c r="E37" s="63">
        <v>102129452</v>
      </c>
      <c r="F37" s="65">
        <v>600077438</v>
      </c>
      <c r="G37" s="67" t="s">
        <v>161</v>
      </c>
      <c r="H37" s="67" t="s">
        <v>138</v>
      </c>
      <c r="I37" s="67" t="s">
        <v>42</v>
      </c>
      <c r="J37" s="67" t="s">
        <v>57</v>
      </c>
      <c r="K37" s="83" t="s">
        <v>162</v>
      </c>
      <c r="L37" s="84">
        <v>5500000</v>
      </c>
      <c r="M37" s="84">
        <f t="shared" ref="M37:M46" si="2">L37*0.85</f>
        <v>4675000</v>
      </c>
      <c r="N37" s="85" t="s">
        <v>140</v>
      </c>
      <c r="O37" s="86" t="s">
        <v>141</v>
      </c>
      <c r="P37" s="87"/>
      <c r="Q37" s="88"/>
      <c r="R37" s="88" t="s">
        <v>44</v>
      </c>
      <c r="S37" s="77"/>
      <c r="T37" s="89"/>
      <c r="U37" s="89"/>
      <c r="V37" s="89"/>
      <c r="W37" s="89"/>
      <c r="X37" s="89"/>
      <c r="Y37" s="76" t="s">
        <v>163</v>
      </c>
      <c r="Z37" s="77" t="s">
        <v>45</v>
      </c>
    </row>
    <row r="38" spans="1:26" ht="75.75" thickBot="1" x14ac:dyDescent="0.3">
      <c r="A38" s="136">
        <v>34</v>
      </c>
      <c r="B38" s="134" t="s">
        <v>159</v>
      </c>
      <c r="C38" s="63" t="s">
        <v>53</v>
      </c>
      <c r="D38" s="64" t="s">
        <v>160</v>
      </c>
      <c r="E38" s="63">
        <v>102129452</v>
      </c>
      <c r="F38" s="65">
        <v>600077438</v>
      </c>
      <c r="G38" s="80" t="s">
        <v>143</v>
      </c>
      <c r="H38" s="80" t="s">
        <v>138</v>
      </c>
      <c r="I38" s="67" t="s">
        <v>42</v>
      </c>
      <c r="J38" s="67" t="s">
        <v>57</v>
      </c>
      <c r="K38" s="90" t="s">
        <v>144</v>
      </c>
      <c r="L38" s="91">
        <v>9000000</v>
      </c>
      <c r="M38" s="91">
        <f t="shared" si="2"/>
        <v>7650000</v>
      </c>
      <c r="N38" s="81" t="s">
        <v>140</v>
      </c>
      <c r="O38" s="82" t="s">
        <v>141</v>
      </c>
      <c r="P38" s="72" t="s">
        <v>44</v>
      </c>
      <c r="Q38" s="73"/>
      <c r="R38" s="73"/>
      <c r="S38" s="74" t="s">
        <v>44</v>
      </c>
      <c r="T38" s="75"/>
      <c r="U38" s="75"/>
      <c r="V38" s="75"/>
      <c r="W38" s="75"/>
      <c r="X38" s="75"/>
      <c r="Y38" s="76" t="s">
        <v>163</v>
      </c>
      <c r="Z38" s="77" t="s">
        <v>45</v>
      </c>
    </row>
    <row r="39" spans="1:26" ht="75.75" thickBot="1" x14ac:dyDescent="0.3">
      <c r="A39" s="136">
        <v>35</v>
      </c>
      <c r="B39" s="134" t="s">
        <v>159</v>
      </c>
      <c r="C39" s="63" t="s">
        <v>53</v>
      </c>
      <c r="D39" s="64" t="s">
        <v>160</v>
      </c>
      <c r="E39" s="63">
        <v>102129452</v>
      </c>
      <c r="F39" s="65">
        <v>600077438</v>
      </c>
      <c r="G39" s="80" t="s">
        <v>145</v>
      </c>
      <c r="H39" s="80" t="s">
        <v>138</v>
      </c>
      <c r="I39" s="67" t="s">
        <v>42</v>
      </c>
      <c r="J39" s="67" t="s">
        <v>57</v>
      </c>
      <c r="K39" s="90" t="s">
        <v>146</v>
      </c>
      <c r="L39" s="91">
        <v>10000000</v>
      </c>
      <c r="M39" s="91">
        <f t="shared" si="2"/>
        <v>8500000</v>
      </c>
      <c r="N39" s="81" t="s">
        <v>140</v>
      </c>
      <c r="O39" s="82" t="s">
        <v>141</v>
      </c>
      <c r="P39" s="72"/>
      <c r="Q39" s="73" t="s">
        <v>44</v>
      </c>
      <c r="R39" s="73"/>
      <c r="S39" s="74" t="s">
        <v>44</v>
      </c>
      <c r="T39" s="75"/>
      <c r="U39" s="75"/>
      <c r="V39" s="75"/>
      <c r="W39" s="75"/>
      <c r="X39" s="75"/>
      <c r="Y39" s="76" t="s">
        <v>163</v>
      </c>
      <c r="Z39" s="77" t="s">
        <v>45</v>
      </c>
    </row>
    <row r="40" spans="1:26" ht="75.75" thickBot="1" x14ac:dyDescent="0.3">
      <c r="A40" s="136">
        <v>36</v>
      </c>
      <c r="B40" s="134" t="s">
        <v>159</v>
      </c>
      <c r="C40" s="63" t="s">
        <v>53</v>
      </c>
      <c r="D40" s="64" t="s">
        <v>160</v>
      </c>
      <c r="E40" s="63">
        <v>102129452</v>
      </c>
      <c r="F40" s="65">
        <v>600077438</v>
      </c>
      <c r="G40" s="80" t="s">
        <v>147</v>
      </c>
      <c r="H40" s="80" t="s">
        <v>138</v>
      </c>
      <c r="I40" s="67" t="s">
        <v>42</v>
      </c>
      <c r="J40" s="67" t="s">
        <v>57</v>
      </c>
      <c r="K40" s="90" t="s">
        <v>148</v>
      </c>
      <c r="L40" s="91">
        <v>4000000</v>
      </c>
      <c r="M40" s="91">
        <f t="shared" si="2"/>
        <v>3400000</v>
      </c>
      <c r="N40" s="81" t="s">
        <v>140</v>
      </c>
      <c r="O40" s="82" t="s">
        <v>141</v>
      </c>
      <c r="P40" s="92"/>
      <c r="Q40" s="93" t="s">
        <v>44</v>
      </c>
      <c r="R40" s="93"/>
      <c r="S40" s="94" t="s">
        <v>44</v>
      </c>
      <c r="T40" s="95"/>
      <c r="U40" s="95"/>
      <c r="V40" s="95"/>
      <c r="W40" s="95"/>
      <c r="X40" s="95"/>
      <c r="Y40" s="76" t="s">
        <v>163</v>
      </c>
      <c r="Z40" s="77" t="s">
        <v>45</v>
      </c>
    </row>
    <row r="41" spans="1:26" ht="75.75" thickBot="1" x14ac:dyDescent="0.3">
      <c r="A41" s="136">
        <v>37</v>
      </c>
      <c r="B41" s="134" t="s">
        <v>159</v>
      </c>
      <c r="C41" s="63" t="s">
        <v>53</v>
      </c>
      <c r="D41" s="64" t="s">
        <v>160</v>
      </c>
      <c r="E41" s="63">
        <v>102129452</v>
      </c>
      <c r="F41" s="65">
        <v>600077438</v>
      </c>
      <c r="G41" s="80" t="s">
        <v>149</v>
      </c>
      <c r="H41" s="80" t="s">
        <v>138</v>
      </c>
      <c r="I41" s="67" t="s">
        <v>42</v>
      </c>
      <c r="J41" s="67" t="s">
        <v>57</v>
      </c>
      <c r="K41" s="90" t="s">
        <v>150</v>
      </c>
      <c r="L41" s="91">
        <v>3500000</v>
      </c>
      <c r="M41" s="91">
        <f t="shared" si="2"/>
        <v>2975000</v>
      </c>
      <c r="N41" s="81" t="s">
        <v>140</v>
      </c>
      <c r="O41" s="82" t="s">
        <v>141</v>
      </c>
      <c r="P41" s="72"/>
      <c r="Q41" s="73"/>
      <c r="R41" s="73" t="s">
        <v>44</v>
      </c>
      <c r="S41" s="74" t="s">
        <v>44</v>
      </c>
      <c r="T41" s="75"/>
      <c r="U41" s="75"/>
      <c r="V41" s="75"/>
      <c r="W41" s="75"/>
      <c r="X41" s="75"/>
      <c r="Y41" s="76" t="s">
        <v>163</v>
      </c>
      <c r="Z41" s="77" t="s">
        <v>45</v>
      </c>
    </row>
    <row r="42" spans="1:26" ht="75.75" thickBot="1" x14ac:dyDescent="0.3">
      <c r="A42" s="136">
        <v>38</v>
      </c>
      <c r="B42" s="134" t="s">
        <v>159</v>
      </c>
      <c r="C42" s="63" t="s">
        <v>53</v>
      </c>
      <c r="D42" s="64" t="s">
        <v>160</v>
      </c>
      <c r="E42" s="63">
        <v>102129452</v>
      </c>
      <c r="F42" s="65">
        <v>600077438</v>
      </c>
      <c r="G42" s="79" t="s">
        <v>151</v>
      </c>
      <c r="H42" s="80" t="s">
        <v>138</v>
      </c>
      <c r="I42" s="67" t="s">
        <v>42</v>
      </c>
      <c r="J42" s="67" t="s">
        <v>57</v>
      </c>
      <c r="K42" s="68" t="s">
        <v>152</v>
      </c>
      <c r="L42" s="69">
        <v>5000000</v>
      </c>
      <c r="M42" s="69">
        <f t="shared" si="2"/>
        <v>4250000</v>
      </c>
      <c r="N42" s="81" t="s">
        <v>140</v>
      </c>
      <c r="O42" s="82" t="s">
        <v>141</v>
      </c>
      <c r="P42" s="72"/>
      <c r="Q42" s="73"/>
      <c r="R42" s="73"/>
      <c r="S42" s="74"/>
      <c r="T42" s="75"/>
      <c r="U42" s="75"/>
      <c r="V42" s="75" t="s">
        <v>44</v>
      </c>
      <c r="W42" s="75"/>
      <c r="X42" s="75"/>
      <c r="Y42" s="76" t="s">
        <v>163</v>
      </c>
      <c r="Z42" s="77" t="s">
        <v>45</v>
      </c>
    </row>
    <row r="43" spans="1:26" ht="75.75" thickBot="1" x14ac:dyDescent="0.3">
      <c r="A43" s="136">
        <v>39</v>
      </c>
      <c r="B43" s="134" t="s">
        <v>159</v>
      </c>
      <c r="C43" s="63" t="s">
        <v>53</v>
      </c>
      <c r="D43" s="64" t="s">
        <v>160</v>
      </c>
      <c r="E43" s="63">
        <v>102129452</v>
      </c>
      <c r="F43" s="65">
        <v>600077438</v>
      </c>
      <c r="G43" s="79" t="s">
        <v>164</v>
      </c>
      <c r="H43" s="80" t="s">
        <v>138</v>
      </c>
      <c r="I43" s="67" t="s">
        <v>42</v>
      </c>
      <c r="J43" s="67" t="s">
        <v>57</v>
      </c>
      <c r="K43" s="68" t="s">
        <v>154</v>
      </c>
      <c r="L43" s="69">
        <v>2500000</v>
      </c>
      <c r="M43" s="69">
        <f t="shared" si="2"/>
        <v>2125000</v>
      </c>
      <c r="N43" s="81" t="s">
        <v>140</v>
      </c>
      <c r="O43" s="82" t="s">
        <v>141</v>
      </c>
      <c r="P43" s="72"/>
      <c r="Q43" s="73"/>
      <c r="R43" s="73"/>
      <c r="S43" s="74"/>
      <c r="T43" s="75"/>
      <c r="U43" s="75"/>
      <c r="V43" s="75" t="s">
        <v>44</v>
      </c>
      <c r="W43" s="75"/>
      <c r="X43" s="75"/>
      <c r="Y43" s="76" t="s">
        <v>163</v>
      </c>
      <c r="Z43" s="77" t="s">
        <v>45</v>
      </c>
    </row>
    <row r="44" spans="1:26" ht="75.75" thickBot="1" x14ac:dyDescent="0.3">
      <c r="A44" s="136">
        <v>40</v>
      </c>
      <c r="B44" s="134" t="s">
        <v>159</v>
      </c>
      <c r="C44" s="63" t="s">
        <v>53</v>
      </c>
      <c r="D44" s="64" t="s">
        <v>160</v>
      </c>
      <c r="E44" s="63">
        <v>102129452</v>
      </c>
      <c r="F44" s="65">
        <v>600077438</v>
      </c>
      <c r="G44" s="79" t="s">
        <v>155</v>
      </c>
      <c r="H44" s="80" t="s">
        <v>138</v>
      </c>
      <c r="I44" s="67" t="s">
        <v>42</v>
      </c>
      <c r="J44" s="67" t="s">
        <v>57</v>
      </c>
      <c r="K44" s="79" t="s">
        <v>156</v>
      </c>
      <c r="L44" s="69">
        <v>5000000</v>
      </c>
      <c r="M44" s="69">
        <f t="shared" si="2"/>
        <v>4250000</v>
      </c>
      <c r="N44" s="81" t="s">
        <v>140</v>
      </c>
      <c r="O44" s="82" t="s">
        <v>141</v>
      </c>
      <c r="P44" s="72"/>
      <c r="Q44" s="73"/>
      <c r="R44" s="73"/>
      <c r="S44" s="74"/>
      <c r="T44" s="75"/>
      <c r="U44" s="75" t="s">
        <v>44</v>
      </c>
      <c r="V44" s="75"/>
      <c r="W44" s="75"/>
      <c r="X44" s="75"/>
      <c r="Y44" s="76" t="s">
        <v>163</v>
      </c>
      <c r="Z44" s="77" t="s">
        <v>45</v>
      </c>
    </row>
    <row r="45" spans="1:26" ht="75.75" thickBot="1" x14ac:dyDescent="0.3">
      <c r="A45" s="136">
        <v>41</v>
      </c>
      <c r="B45" s="134" t="s">
        <v>159</v>
      </c>
      <c r="C45" s="63" t="s">
        <v>53</v>
      </c>
      <c r="D45" s="64" t="s">
        <v>160</v>
      </c>
      <c r="E45" s="63">
        <v>102129452</v>
      </c>
      <c r="F45" s="65">
        <v>600077438</v>
      </c>
      <c r="G45" s="66" t="s">
        <v>157</v>
      </c>
      <c r="H45" s="66" t="s">
        <v>138</v>
      </c>
      <c r="I45" s="67" t="s">
        <v>42</v>
      </c>
      <c r="J45" s="67" t="s">
        <v>57</v>
      </c>
      <c r="K45" s="66" t="s">
        <v>165</v>
      </c>
      <c r="L45" s="78">
        <v>10000000</v>
      </c>
      <c r="M45" s="78">
        <f t="shared" si="2"/>
        <v>8500000</v>
      </c>
      <c r="N45" s="70" t="s">
        <v>140</v>
      </c>
      <c r="O45" s="71" t="s">
        <v>141</v>
      </c>
      <c r="P45" s="72"/>
      <c r="Q45" s="73"/>
      <c r="R45" s="73"/>
      <c r="S45" s="74"/>
      <c r="T45" s="75"/>
      <c r="U45" s="75"/>
      <c r="V45" s="75"/>
      <c r="W45" s="75" t="s">
        <v>44</v>
      </c>
      <c r="X45" s="75"/>
      <c r="Y45" s="76" t="s">
        <v>163</v>
      </c>
      <c r="Z45" s="77" t="s">
        <v>45</v>
      </c>
    </row>
    <row r="46" spans="1:26" ht="75.75" thickBot="1" x14ac:dyDescent="0.3">
      <c r="A46" s="136">
        <v>42</v>
      </c>
      <c r="B46" s="134" t="s">
        <v>159</v>
      </c>
      <c r="C46" s="63" t="s">
        <v>53</v>
      </c>
      <c r="D46" s="64" t="s">
        <v>160</v>
      </c>
      <c r="E46" s="63">
        <v>102129452</v>
      </c>
      <c r="F46" s="65">
        <v>600077438</v>
      </c>
      <c r="G46" s="66" t="s">
        <v>166</v>
      </c>
      <c r="H46" s="66" t="s">
        <v>138</v>
      </c>
      <c r="I46" s="67" t="s">
        <v>42</v>
      </c>
      <c r="J46" s="67" t="s">
        <v>57</v>
      </c>
      <c r="K46" s="68" t="s">
        <v>167</v>
      </c>
      <c r="L46" s="69">
        <v>2000000</v>
      </c>
      <c r="M46" s="69">
        <f t="shared" si="2"/>
        <v>1700000</v>
      </c>
      <c r="N46" s="70" t="s">
        <v>140</v>
      </c>
      <c r="O46" s="71" t="s">
        <v>141</v>
      </c>
      <c r="P46" s="72"/>
      <c r="Q46" s="73"/>
      <c r="R46" s="73"/>
      <c r="S46" s="74"/>
      <c r="T46" s="75"/>
      <c r="U46" s="75"/>
      <c r="V46" s="75"/>
      <c r="W46" s="75" t="s">
        <v>44</v>
      </c>
      <c r="X46" s="75"/>
      <c r="Y46" s="76" t="s">
        <v>163</v>
      </c>
      <c r="Z46" s="77" t="s">
        <v>45</v>
      </c>
    </row>
    <row r="47" spans="1:26" ht="105.75" thickBot="1" x14ac:dyDescent="0.3">
      <c r="A47" s="136">
        <v>43</v>
      </c>
      <c r="B47" s="131" t="s">
        <v>168</v>
      </c>
      <c r="C47" s="8" t="s">
        <v>168</v>
      </c>
      <c r="D47" s="47">
        <v>28718291</v>
      </c>
      <c r="E47" s="62">
        <v>181015242</v>
      </c>
      <c r="F47" s="48">
        <v>691001341</v>
      </c>
      <c r="G47" s="10" t="s">
        <v>169</v>
      </c>
      <c r="H47" s="49" t="s">
        <v>38</v>
      </c>
      <c r="I47" s="49" t="s">
        <v>42</v>
      </c>
      <c r="J47" s="49" t="s">
        <v>42</v>
      </c>
      <c r="K47" s="12" t="s">
        <v>170</v>
      </c>
      <c r="L47" s="60">
        <v>1500000</v>
      </c>
      <c r="M47" s="61">
        <f>L47/100*85</f>
        <v>1275000</v>
      </c>
      <c r="N47" s="52">
        <v>45231</v>
      </c>
      <c r="O47" s="53">
        <v>45597</v>
      </c>
      <c r="P47" s="54" t="s">
        <v>44</v>
      </c>
      <c r="Q47" s="55" t="s">
        <v>44</v>
      </c>
      <c r="R47" s="55" t="s">
        <v>44</v>
      </c>
      <c r="S47" s="56" t="s">
        <v>44</v>
      </c>
      <c r="T47" s="57"/>
      <c r="U47" s="57"/>
      <c r="V47" s="57"/>
      <c r="W47" s="57" t="s">
        <v>44</v>
      </c>
      <c r="X47" s="57"/>
      <c r="Y47" s="58" t="s">
        <v>113</v>
      </c>
      <c r="Z47" s="56" t="s">
        <v>45</v>
      </c>
    </row>
    <row r="48" spans="1:26" ht="105.75" thickBot="1" x14ac:dyDescent="0.3">
      <c r="A48" s="136">
        <v>44</v>
      </c>
      <c r="B48" s="135" t="s">
        <v>168</v>
      </c>
      <c r="C48" s="16" t="s">
        <v>168</v>
      </c>
      <c r="D48" s="17">
        <v>28718291</v>
      </c>
      <c r="E48" s="17">
        <v>181015242</v>
      </c>
      <c r="F48" s="18">
        <v>691001341</v>
      </c>
      <c r="G48" s="11" t="s">
        <v>171</v>
      </c>
      <c r="H48" s="19" t="s">
        <v>38</v>
      </c>
      <c r="I48" s="19" t="s">
        <v>42</v>
      </c>
      <c r="J48" s="19" t="s">
        <v>42</v>
      </c>
      <c r="K48" s="24" t="s">
        <v>172</v>
      </c>
      <c r="L48" s="60">
        <v>1500000</v>
      </c>
      <c r="M48" s="61">
        <f>L48/100*85</f>
        <v>1275000</v>
      </c>
      <c r="N48" s="52">
        <v>45231</v>
      </c>
      <c r="O48" s="53">
        <v>45597</v>
      </c>
      <c r="P48" s="20" t="s">
        <v>44</v>
      </c>
      <c r="Q48" s="29" t="s">
        <v>44</v>
      </c>
      <c r="R48" s="29" t="s">
        <v>44</v>
      </c>
      <c r="S48" s="21" t="s">
        <v>44</v>
      </c>
      <c r="T48" s="7"/>
      <c r="U48" s="7"/>
      <c r="V48" s="7"/>
      <c r="W48" s="7" t="s">
        <v>44</v>
      </c>
      <c r="X48" s="7"/>
      <c r="Y48" s="13" t="s">
        <v>113</v>
      </c>
      <c r="Z48" s="21" t="s">
        <v>45</v>
      </c>
    </row>
    <row r="49" spans="1:28" s="59" customFormat="1" ht="409.6" thickBot="1" x14ac:dyDescent="0.3">
      <c r="A49" s="136">
        <v>45</v>
      </c>
      <c r="B49" s="131" t="s">
        <v>173</v>
      </c>
      <c r="C49" s="8" t="s">
        <v>174</v>
      </c>
      <c r="D49" s="47">
        <v>46789791</v>
      </c>
      <c r="E49" s="47">
        <v>102129703</v>
      </c>
      <c r="F49" s="48">
        <v>600077705</v>
      </c>
      <c r="G49" s="10" t="s">
        <v>175</v>
      </c>
      <c r="H49" s="49" t="s">
        <v>176</v>
      </c>
      <c r="I49" s="49" t="s">
        <v>42</v>
      </c>
      <c r="J49" s="49" t="s">
        <v>42</v>
      </c>
      <c r="K49" s="12" t="s">
        <v>177</v>
      </c>
      <c r="L49" s="50">
        <v>50000000</v>
      </c>
      <c r="M49" s="51">
        <f t="shared" ref="M49:M58" si="3">L49*0.85</f>
        <v>42500000</v>
      </c>
      <c r="N49" s="52">
        <v>44805</v>
      </c>
      <c r="O49" s="53">
        <v>46174</v>
      </c>
      <c r="P49" s="54" t="s">
        <v>44</v>
      </c>
      <c r="Q49" s="55" t="s">
        <v>44</v>
      </c>
      <c r="R49" s="55" t="s">
        <v>44</v>
      </c>
      <c r="S49" s="56" t="s">
        <v>44</v>
      </c>
      <c r="T49" s="57"/>
      <c r="U49" s="57" t="s">
        <v>44</v>
      </c>
      <c r="V49" s="57" t="s">
        <v>44</v>
      </c>
      <c r="W49" s="57" t="s">
        <v>44</v>
      </c>
      <c r="X49" s="57" t="s">
        <v>44</v>
      </c>
      <c r="Y49" s="58" t="s">
        <v>178</v>
      </c>
      <c r="Z49" s="56" t="s">
        <v>45</v>
      </c>
      <c r="AA49" s="2"/>
      <c r="AB49" s="2"/>
    </row>
    <row r="50" spans="1:28" ht="360.75" thickBot="1" x14ac:dyDescent="0.3">
      <c r="A50" s="136">
        <v>46</v>
      </c>
      <c r="B50" s="135" t="s">
        <v>179</v>
      </c>
      <c r="C50" s="16" t="s">
        <v>174</v>
      </c>
      <c r="D50" s="17">
        <v>46789758</v>
      </c>
      <c r="E50" s="16" t="s">
        <v>180</v>
      </c>
      <c r="F50" s="370">
        <v>600077381</v>
      </c>
      <c r="G50" s="11" t="s">
        <v>181</v>
      </c>
      <c r="H50" s="19" t="s">
        <v>176</v>
      </c>
      <c r="I50" s="19" t="s">
        <v>42</v>
      </c>
      <c r="J50" s="19" t="s">
        <v>42</v>
      </c>
      <c r="K50" s="24" t="s">
        <v>407</v>
      </c>
      <c r="L50" s="25">
        <v>30000000</v>
      </c>
      <c r="M50" s="26">
        <f t="shared" si="3"/>
        <v>25500000</v>
      </c>
      <c r="N50" s="27">
        <v>44805</v>
      </c>
      <c r="O50" s="28">
        <v>46174</v>
      </c>
      <c r="P50" s="20"/>
      <c r="Q50" s="29" t="s">
        <v>44</v>
      </c>
      <c r="R50" s="29" t="s">
        <v>44</v>
      </c>
      <c r="S50" s="21" t="s">
        <v>44</v>
      </c>
      <c r="T50" s="7"/>
      <c r="U50" s="7"/>
      <c r="V50" s="7" t="s">
        <v>44</v>
      </c>
      <c r="W50" s="7"/>
      <c r="X50" s="7" t="s">
        <v>44</v>
      </c>
      <c r="Y50" s="13" t="s">
        <v>178</v>
      </c>
      <c r="Z50" s="21" t="s">
        <v>45</v>
      </c>
    </row>
    <row r="51" spans="1:28" ht="105.75" thickBot="1" x14ac:dyDescent="0.3">
      <c r="A51" s="136">
        <v>47</v>
      </c>
      <c r="B51" s="135" t="s">
        <v>182</v>
      </c>
      <c r="C51" s="16" t="s">
        <v>174</v>
      </c>
      <c r="D51" s="16">
        <v>46789766</v>
      </c>
      <c r="E51" s="16">
        <v>102129371</v>
      </c>
      <c r="F51" s="30">
        <v>600077390</v>
      </c>
      <c r="G51" s="11" t="s">
        <v>183</v>
      </c>
      <c r="H51" s="11" t="s">
        <v>176</v>
      </c>
      <c r="I51" s="11" t="s">
        <v>42</v>
      </c>
      <c r="J51" s="11" t="s">
        <v>42</v>
      </c>
      <c r="K51" s="11" t="s">
        <v>408</v>
      </c>
      <c r="L51" s="42">
        <v>10000000</v>
      </c>
      <c r="M51" s="43">
        <f t="shared" si="3"/>
        <v>8500000</v>
      </c>
      <c r="N51" s="44">
        <v>44805</v>
      </c>
      <c r="O51" s="45">
        <v>45444</v>
      </c>
      <c r="P51" s="13"/>
      <c r="Q51" s="46" t="s">
        <v>44</v>
      </c>
      <c r="R51" s="46"/>
      <c r="S51" s="14" t="s">
        <v>44</v>
      </c>
      <c r="T51" s="15"/>
      <c r="U51" s="15"/>
      <c r="V51" s="15"/>
      <c r="W51" s="15"/>
      <c r="X51" s="15" t="s">
        <v>44</v>
      </c>
      <c r="Y51" s="13" t="s">
        <v>178</v>
      </c>
      <c r="Z51" s="14" t="s">
        <v>45</v>
      </c>
    </row>
    <row r="52" spans="1:28" ht="315.75" thickBot="1" x14ac:dyDescent="0.3">
      <c r="A52" s="136">
        <v>48</v>
      </c>
      <c r="B52" s="133" t="s">
        <v>184</v>
      </c>
      <c r="C52" s="31" t="s">
        <v>174</v>
      </c>
      <c r="D52" s="31">
        <v>46789723</v>
      </c>
      <c r="E52" s="31">
        <v>102129312</v>
      </c>
      <c r="F52" s="32">
        <v>600077365</v>
      </c>
      <c r="G52" s="33" t="s">
        <v>185</v>
      </c>
      <c r="H52" s="33" t="s">
        <v>176</v>
      </c>
      <c r="I52" s="33" t="s">
        <v>42</v>
      </c>
      <c r="J52" s="33" t="s">
        <v>42</v>
      </c>
      <c r="K52" s="33" t="s">
        <v>409</v>
      </c>
      <c r="L52" s="34">
        <v>30000000</v>
      </c>
      <c r="M52" s="35">
        <f t="shared" si="3"/>
        <v>25500000</v>
      </c>
      <c r="N52" s="36">
        <v>44805</v>
      </c>
      <c r="O52" s="37">
        <v>46174</v>
      </c>
      <c r="P52" s="38" t="s">
        <v>44</v>
      </c>
      <c r="Q52" s="39" t="s">
        <v>44</v>
      </c>
      <c r="R52" s="39" t="s">
        <v>44</v>
      </c>
      <c r="S52" s="40" t="s">
        <v>44</v>
      </c>
      <c r="T52" s="41"/>
      <c r="U52" s="41"/>
      <c r="V52" s="41" t="s">
        <v>44</v>
      </c>
      <c r="W52" s="41" t="s">
        <v>44</v>
      </c>
      <c r="X52" s="41" t="s">
        <v>44</v>
      </c>
      <c r="Y52" s="38" t="s">
        <v>178</v>
      </c>
      <c r="Z52" s="40" t="s">
        <v>45</v>
      </c>
    </row>
    <row r="53" spans="1:28" ht="105.75" thickBot="1" x14ac:dyDescent="0.3">
      <c r="A53" s="136">
        <v>49</v>
      </c>
      <c r="B53" s="135" t="s">
        <v>186</v>
      </c>
      <c r="C53" s="16" t="s">
        <v>174</v>
      </c>
      <c r="D53" s="17">
        <v>46789707</v>
      </c>
      <c r="E53" s="22">
        <v>102129304</v>
      </c>
      <c r="F53" s="18">
        <v>600077357</v>
      </c>
      <c r="G53" s="23" t="s">
        <v>187</v>
      </c>
      <c r="H53" s="19" t="s">
        <v>176</v>
      </c>
      <c r="I53" s="19" t="s">
        <v>42</v>
      </c>
      <c r="J53" s="19" t="s">
        <v>42</v>
      </c>
      <c r="K53" s="24" t="s">
        <v>410</v>
      </c>
      <c r="L53" s="25">
        <v>20000000</v>
      </c>
      <c r="M53" s="26">
        <f t="shared" si="3"/>
        <v>17000000</v>
      </c>
      <c r="N53" s="27">
        <v>44805</v>
      </c>
      <c r="O53" s="28">
        <v>45809</v>
      </c>
      <c r="P53" s="20"/>
      <c r="Q53" s="29"/>
      <c r="R53" s="29"/>
      <c r="S53" s="21" t="s">
        <v>44</v>
      </c>
      <c r="T53" s="7"/>
      <c r="U53" s="7"/>
      <c r="V53" s="7"/>
      <c r="W53" s="7" t="s">
        <v>44</v>
      </c>
      <c r="X53" s="7" t="s">
        <v>44</v>
      </c>
      <c r="Y53" s="13" t="s">
        <v>178</v>
      </c>
      <c r="Z53" s="21" t="s">
        <v>45</v>
      </c>
    </row>
    <row r="54" spans="1:28" ht="90.75" thickBot="1" x14ac:dyDescent="0.3">
      <c r="A54" s="136">
        <v>50</v>
      </c>
      <c r="B54" s="135" t="s">
        <v>188</v>
      </c>
      <c r="C54" s="16" t="s">
        <v>174</v>
      </c>
      <c r="D54" s="17">
        <v>46789685</v>
      </c>
      <c r="E54" s="22">
        <v>102129282</v>
      </c>
      <c r="F54" s="18">
        <v>600077349</v>
      </c>
      <c r="G54" s="11" t="s">
        <v>189</v>
      </c>
      <c r="H54" s="11" t="s">
        <v>176</v>
      </c>
      <c r="I54" s="19" t="s">
        <v>42</v>
      </c>
      <c r="J54" s="19" t="s">
        <v>42</v>
      </c>
      <c r="K54" s="24" t="s">
        <v>411</v>
      </c>
      <c r="L54" s="25">
        <v>20000000</v>
      </c>
      <c r="M54" s="26">
        <f t="shared" si="3"/>
        <v>17000000</v>
      </c>
      <c r="N54" s="27">
        <v>44805</v>
      </c>
      <c r="O54" s="28">
        <v>45809</v>
      </c>
      <c r="P54" s="20"/>
      <c r="Q54" s="29"/>
      <c r="R54" s="29"/>
      <c r="S54" s="21" t="s">
        <v>44</v>
      </c>
      <c r="T54" s="7"/>
      <c r="U54" s="7"/>
      <c r="V54" s="7"/>
      <c r="W54" s="7" t="s">
        <v>44</v>
      </c>
      <c r="X54" s="7" t="s">
        <v>44</v>
      </c>
      <c r="Y54" s="13" t="s">
        <v>178</v>
      </c>
      <c r="Z54" s="21" t="s">
        <v>45</v>
      </c>
    </row>
    <row r="55" spans="1:28" ht="195.75" thickBot="1" x14ac:dyDescent="0.3">
      <c r="A55" s="136">
        <v>51</v>
      </c>
      <c r="B55" s="135" t="s">
        <v>190</v>
      </c>
      <c r="C55" s="16" t="s">
        <v>174</v>
      </c>
      <c r="D55" s="17">
        <v>831476</v>
      </c>
      <c r="E55" s="22">
        <v>102129398</v>
      </c>
      <c r="F55" s="30" t="s">
        <v>191</v>
      </c>
      <c r="G55" s="11" t="s">
        <v>192</v>
      </c>
      <c r="H55" s="19" t="s">
        <v>176</v>
      </c>
      <c r="I55" s="19" t="s">
        <v>42</v>
      </c>
      <c r="J55" s="19" t="s">
        <v>42</v>
      </c>
      <c r="K55" s="24" t="s">
        <v>412</v>
      </c>
      <c r="L55" s="25">
        <v>20000000</v>
      </c>
      <c r="M55" s="26">
        <f t="shared" si="3"/>
        <v>17000000</v>
      </c>
      <c r="N55" s="27">
        <v>44805</v>
      </c>
      <c r="O55" s="28">
        <v>45809</v>
      </c>
      <c r="P55" s="20"/>
      <c r="Q55" s="29"/>
      <c r="R55" s="29"/>
      <c r="S55" s="21" t="s">
        <v>44</v>
      </c>
      <c r="T55" s="7"/>
      <c r="U55" s="7"/>
      <c r="V55" s="7"/>
      <c r="W55" s="7" t="s">
        <v>44</v>
      </c>
      <c r="X55" s="7" t="s">
        <v>44</v>
      </c>
      <c r="Y55" s="13" t="s">
        <v>178</v>
      </c>
      <c r="Z55" s="21" t="s">
        <v>45</v>
      </c>
    </row>
    <row r="56" spans="1:28" ht="409.6" thickBot="1" x14ac:dyDescent="0.3">
      <c r="A56" s="136">
        <v>52</v>
      </c>
      <c r="B56" s="135" t="s">
        <v>193</v>
      </c>
      <c r="C56" s="16" t="s">
        <v>174</v>
      </c>
      <c r="D56" s="17">
        <v>46789731</v>
      </c>
      <c r="E56" s="22">
        <v>102129258</v>
      </c>
      <c r="F56" s="18">
        <v>600077331</v>
      </c>
      <c r="G56" s="23" t="s">
        <v>194</v>
      </c>
      <c r="H56" s="19" t="s">
        <v>176</v>
      </c>
      <c r="I56" s="19" t="s">
        <v>42</v>
      </c>
      <c r="J56" s="19" t="s">
        <v>42</v>
      </c>
      <c r="K56" s="24" t="s">
        <v>413</v>
      </c>
      <c r="L56" s="25">
        <v>30000000</v>
      </c>
      <c r="M56" s="26">
        <f t="shared" si="3"/>
        <v>25500000</v>
      </c>
      <c r="N56" s="27">
        <v>44805</v>
      </c>
      <c r="O56" s="28">
        <v>46174</v>
      </c>
      <c r="P56" s="20"/>
      <c r="Q56" s="29" t="s">
        <v>44</v>
      </c>
      <c r="R56" s="29" t="s">
        <v>44</v>
      </c>
      <c r="S56" s="21" t="s">
        <v>44</v>
      </c>
      <c r="T56" s="7"/>
      <c r="U56" s="7" t="s">
        <v>44</v>
      </c>
      <c r="V56" s="7" t="s">
        <v>44</v>
      </c>
      <c r="W56" s="7" t="s">
        <v>44</v>
      </c>
      <c r="X56" s="7" t="s">
        <v>44</v>
      </c>
      <c r="Y56" s="13" t="s">
        <v>178</v>
      </c>
      <c r="Z56" s="21" t="s">
        <v>45</v>
      </c>
    </row>
    <row r="57" spans="1:28" ht="75.75" thickBot="1" x14ac:dyDescent="0.3">
      <c r="A57" s="136">
        <v>53</v>
      </c>
      <c r="B57" s="139" t="s">
        <v>159</v>
      </c>
      <c r="C57" s="140" t="s">
        <v>53</v>
      </c>
      <c r="D57" s="141" t="s">
        <v>160</v>
      </c>
      <c r="E57" s="140">
        <v>102129452</v>
      </c>
      <c r="F57" s="142">
        <v>600077438</v>
      </c>
      <c r="G57" s="143" t="s">
        <v>228</v>
      </c>
      <c r="H57" s="143" t="s">
        <v>138</v>
      </c>
      <c r="I57" s="144" t="s">
        <v>42</v>
      </c>
      <c r="J57" s="144" t="s">
        <v>57</v>
      </c>
      <c r="K57" s="143" t="s">
        <v>229</v>
      </c>
      <c r="L57" s="145">
        <v>4000000</v>
      </c>
      <c r="M57" s="145">
        <f t="shared" si="3"/>
        <v>3400000</v>
      </c>
      <c r="N57" s="146" t="s">
        <v>140</v>
      </c>
      <c r="O57" s="147" t="s">
        <v>141</v>
      </c>
      <c r="P57" s="148"/>
      <c r="Q57" s="149"/>
      <c r="R57" s="149" t="s">
        <v>119</v>
      </c>
      <c r="S57" s="150"/>
      <c r="T57" s="151"/>
      <c r="U57" s="151"/>
      <c r="V57" s="151" t="s">
        <v>44</v>
      </c>
      <c r="W57" s="151"/>
      <c r="X57" s="151"/>
      <c r="Y57" s="152" t="s">
        <v>163</v>
      </c>
      <c r="Z57" s="153" t="s">
        <v>45</v>
      </c>
    </row>
    <row r="58" spans="1:28" ht="135.75" thickBot="1" x14ac:dyDescent="0.3">
      <c r="A58" s="136">
        <v>54</v>
      </c>
      <c r="B58" s="135" t="s">
        <v>230</v>
      </c>
      <c r="C58" s="16" t="s">
        <v>231</v>
      </c>
      <c r="D58" s="17">
        <v>72745169</v>
      </c>
      <c r="E58" s="22">
        <v>116200014</v>
      </c>
      <c r="F58" s="17">
        <v>600077624</v>
      </c>
      <c r="G58" s="16" t="s">
        <v>232</v>
      </c>
      <c r="H58" s="17" t="s">
        <v>38</v>
      </c>
      <c r="I58" s="17" t="s">
        <v>233</v>
      </c>
      <c r="J58" s="17" t="s">
        <v>233</v>
      </c>
      <c r="K58" s="154" t="s">
        <v>234</v>
      </c>
      <c r="L58" s="22">
        <v>250000000</v>
      </c>
      <c r="M58" s="22">
        <f t="shared" si="3"/>
        <v>212500000</v>
      </c>
      <c r="N58" s="155">
        <v>2023</v>
      </c>
      <c r="O58" s="155">
        <v>2026</v>
      </c>
      <c r="P58" s="156" t="s">
        <v>44</v>
      </c>
      <c r="Q58" s="156" t="s">
        <v>44</v>
      </c>
      <c r="R58" s="156" t="s">
        <v>44</v>
      </c>
      <c r="S58" s="156" t="s">
        <v>44</v>
      </c>
      <c r="T58" s="156"/>
      <c r="U58" s="156" t="s">
        <v>44</v>
      </c>
      <c r="V58" s="29" t="s">
        <v>44</v>
      </c>
      <c r="W58" s="29" t="s">
        <v>44</v>
      </c>
      <c r="X58" s="29" t="s">
        <v>44</v>
      </c>
      <c r="Y58" s="46" t="s">
        <v>235</v>
      </c>
      <c r="Z58" s="29" t="s">
        <v>45</v>
      </c>
    </row>
    <row r="59" spans="1:28" ht="75.75" thickBot="1" x14ac:dyDescent="0.3">
      <c r="A59" s="136">
        <v>55</v>
      </c>
      <c r="B59" s="276" t="s">
        <v>256</v>
      </c>
      <c r="C59" s="309" t="s">
        <v>174</v>
      </c>
      <c r="D59" s="268">
        <v>46789685</v>
      </c>
      <c r="E59" s="310">
        <v>102129282</v>
      </c>
      <c r="F59" s="269">
        <v>600077349</v>
      </c>
      <c r="G59" s="270" t="s">
        <v>257</v>
      </c>
      <c r="H59" s="271" t="s">
        <v>258</v>
      </c>
      <c r="I59" s="271" t="s">
        <v>42</v>
      </c>
      <c r="J59" s="271" t="s">
        <v>42</v>
      </c>
      <c r="K59" s="272" t="s">
        <v>259</v>
      </c>
      <c r="L59" s="371">
        <v>20000000</v>
      </c>
      <c r="M59" s="372">
        <f>L59*0.9</f>
        <v>18000000</v>
      </c>
      <c r="N59" s="373">
        <v>45292</v>
      </c>
      <c r="O59" s="374">
        <v>46722</v>
      </c>
      <c r="P59" s="54"/>
      <c r="Q59" s="55"/>
      <c r="R59" s="55"/>
      <c r="S59" s="56" t="s">
        <v>211</v>
      </c>
      <c r="T59" s="57"/>
      <c r="U59" s="57"/>
      <c r="V59" s="57"/>
      <c r="W59" s="57" t="s">
        <v>211</v>
      </c>
      <c r="X59" s="57" t="s">
        <v>211</v>
      </c>
      <c r="Y59" s="276" t="s">
        <v>260</v>
      </c>
      <c r="Z59" s="269" t="s">
        <v>261</v>
      </c>
    </row>
    <row r="60" spans="1:28" ht="195.75" thickBot="1" x14ac:dyDescent="0.3">
      <c r="A60" s="136">
        <v>56</v>
      </c>
      <c r="B60" s="286" t="s">
        <v>262</v>
      </c>
      <c r="C60" s="289" t="s">
        <v>174</v>
      </c>
      <c r="D60" s="278">
        <v>46789731</v>
      </c>
      <c r="E60" s="278">
        <v>102129258</v>
      </c>
      <c r="F60" s="279">
        <v>600077331</v>
      </c>
      <c r="G60" s="280" t="s">
        <v>263</v>
      </c>
      <c r="H60" s="271" t="s">
        <v>258</v>
      </c>
      <c r="I60" s="271" t="s">
        <v>42</v>
      </c>
      <c r="J60" s="271" t="s">
        <v>42</v>
      </c>
      <c r="K60" s="282" t="s">
        <v>264</v>
      </c>
      <c r="L60" s="375">
        <v>30000000</v>
      </c>
      <c r="M60" s="376">
        <f>L60*0.9</f>
        <v>27000000</v>
      </c>
      <c r="N60" s="377">
        <v>45292</v>
      </c>
      <c r="O60" s="378">
        <v>46722</v>
      </c>
      <c r="P60" s="20"/>
      <c r="Q60" s="29" t="s">
        <v>211</v>
      </c>
      <c r="R60" s="29"/>
      <c r="S60" s="21" t="s">
        <v>211</v>
      </c>
      <c r="T60" s="7"/>
      <c r="U60" s="7" t="s">
        <v>211</v>
      </c>
      <c r="V60" s="7" t="s">
        <v>211</v>
      </c>
      <c r="W60" s="7"/>
      <c r="X60" s="7" t="s">
        <v>211</v>
      </c>
      <c r="Y60" s="286" t="s">
        <v>260</v>
      </c>
      <c r="Z60" s="279" t="s">
        <v>211</v>
      </c>
    </row>
    <row r="61" spans="1:28" ht="75.75" thickBot="1" x14ac:dyDescent="0.3">
      <c r="A61" s="136">
        <v>57</v>
      </c>
      <c r="B61" s="286" t="s">
        <v>265</v>
      </c>
      <c r="C61" s="289" t="s">
        <v>174</v>
      </c>
      <c r="D61" s="289">
        <v>46789707</v>
      </c>
      <c r="E61" s="289">
        <v>102129304</v>
      </c>
      <c r="F61" s="290">
        <v>600077357</v>
      </c>
      <c r="G61" s="280" t="s">
        <v>266</v>
      </c>
      <c r="H61" s="280" t="s">
        <v>258</v>
      </c>
      <c r="I61" s="280" t="s">
        <v>42</v>
      </c>
      <c r="J61" s="280" t="s">
        <v>42</v>
      </c>
      <c r="K61" s="280" t="s">
        <v>267</v>
      </c>
      <c r="L61" s="379">
        <v>30000000</v>
      </c>
      <c r="M61" s="380">
        <f>L61*0.9</f>
        <v>27000000</v>
      </c>
      <c r="N61" s="381">
        <v>45292</v>
      </c>
      <c r="O61" s="382">
        <v>46722</v>
      </c>
      <c r="P61" s="13"/>
      <c r="Q61" s="46" t="s">
        <v>211</v>
      </c>
      <c r="R61" s="46"/>
      <c r="S61" s="14" t="s">
        <v>211</v>
      </c>
      <c r="T61" s="15"/>
      <c r="U61" s="15"/>
      <c r="V61" s="15"/>
      <c r="W61" s="15" t="s">
        <v>211</v>
      </c>
      <c r="X61" s="15" t="s">
        <v>211</v>
      </c>
      <c r="Y61" s="286" t="s">
        <v>260</v>
      </c>
      <c r="Z61" s="290" t="s">
        <v>211</v>
      </c>
    </row>
    <row r="62" spans="1:28" ht="195.75" thickBot="1" x14ac:dyDescent="0.3">
      <c r="A62" s="136">
        <v>58</v>
      </c>
      <c r="B62" s="299" t="s">
        <v>268</v>
      </c>
      <c r="C62" s="294" t="s">
        <v>174</v>
      </c>
      <c r="D62" s="294">
        <v>46789758</v>
      </c>
      <c r="E62" s="332">
        <v>102129363</v>
      </c>
      <c r="F62" s="295">
        <v>600077381</v>
      </c>
      <c r="G62" s="296" t="s">
        <v>269</v>
      </c>
      <c r="H62" s="280" t="s">
        <v>258</v>
      </c>
      <c r="I62" s="280" t="s">
        <v>42</v>
      </c>
      <c r="J62" s="280" t="s">
        <v>42</v>
      </c>
      <c r="K62" s="296" t="s">
        <v>270</v>
      </c>
      <c r="L62" s="383">
        <v>30000000</v>
      </c>
      <c r="M62" s="384">
        <f>L62*0.9</f>
        <v>27000000</v>
      </c>
      <c r="N62" s="336">
        <v>45292</v>
      </c>
      <c r="O62" s="337">
        <v>46722</v>
      </c>
      <c r="P62" s="38"/>
      <c r="Q62" s="39" t="s">
        <v>211</v>
      </c>
      <c r="R62" s="39"/>
      <c r="S62" s="40" t="s">
        <v>211</v>
      </c>
      <c r="T62" s="41"/>
      <c r="U62" s="41"/>
      <c r="V62" s="41" t="s">
        <v>211</v>
      </c>
      <c r="W62" s="41" t="s">
        <v>211</v>
      </c>
      <c r="X62" s="41" t="s">
        <v>211</v>
      </c>
      <c r="Y62" s="299" t="s">
        <v>260</v>
      </c>
      <c r="Z62" s="295" t="s">
        <v>211</v>
      </c>
    </row>
    <row r="63" spans="1:28" ht="135.75" thickBot="1" x14ac:dyDescent="0.3">
      <c r="A63" s="136">
        <v>59</v>
      </c>
      <c r="B63" s="238" t="s">
        <v>271</v>
      </c>
      <c r="C63" s="16" t="s">
        <v>174</v>
      </c>
      <c r="D63" s="17">
        <v>46789723</v>
      </c>
      <c r="E63" s="22">
        <v>102129312</v>
      </c>
      <c r="F63" s="18">
        <v>600077365</v>
      </c>
      <c r="G63" s="23" t="s">
        <v>272</v>
      </c>
      <c r="H63" s="280" t="s">
        <v>258</v>
      </c>
      <c r="I63" s="280" t="s">
        <v>42</v>
      </c>
      <c r="J63" s="280" t="s">
        <v>42</v>
      </c>
      <c r="K63" s="24" t="s">
        <v>273</v>
      </c>
      <c r="L63" s="345">
        <v>30000000</v>
      </c>
      <c r="M63" s="346">
        <f>L63*0.9</f>
        <v>27000000</v>
      </c>
      <c r="N63" s="27">
        <v>45292</v>
      </c>
      <c r="O63" s="28">
        <v>46722</v>
      </c>
      <c r="P63" s="20" t="s">
        <v>211</v>
      </c>
      <c r="Q63" s="29" t="s">
        <v>211</v>
      </c>
      <c r="R63" s="29"/>
      <c r="S63" s="21" t="s">
        <v>211</v>
      </c>
      <c r="T63" s="7"/>
      <c r="U63" s="7"/>
      <c r="V63" s="7" t="s">
        <v>211</v>
      </c>
      <c r="W63" s="7" t="s">
        <v>211</v>
      </c>
      <c r="X63" s="7" t="s">
        <v>211</v>
      </c>
      <c r="Y63" s="238" t="s">
        <v>260</v>
      </c>
      <c r="Z63" s="18" t="s">
        <v>211</v>
      </c>
    </row>
    <row r="64" spans="1:28" ht="150.75" thickBot="1" x14ac:dyDescent="0.3">
      <c r="A64" s="136">
        <v>60</v>
      </c>
      <c r="B64" s="238" t="s">
        <v>274</v>
      </c>
      <c r="C64" s="16" t="s">
        <v>174</v>
      </c>
      <c r="D64" s="17">
        <v>46789766</v>
      </c>
      <c r="E64" s="22">
        <v>102129371</v>
      </c>
      <c r="F64" s="18">
        <v>600077390</v>
      </c>
      <c r="G64" s="11" t="s">
        <v>275</v>
      </c>
      <c r="H64" s="11" t="s">
        <v>258</v>
      </c>
      <c r="I64" s="19" t="s">
        <v>42</v>
      </c>
      <c r="J64" s="19" t="s">
        <v>42</v>
      </c>
      <c r="K64" s="24" t="s">
        <v>276</v>
      </c>
      <c r="L64" s="345">
        <v>45000000</v>
      </c>
      <c r="M64" s="346">
        <f>L64*0.7</f>
        <v>31499999.999999996</v>
      </c>
      <c r="N64" s="27">
        <v>45292</v>
      </c>
      <c r="O64" s="28">
        <v>46722</v>
      </c>
      <c r="P64" s="129"/>
      <c r="Q64" s="17" t="s">
        <v>211</v>
      </c>
      <c r="R64" s="17"/>
      <c r="S64" s="18" t="s">
        <v>211</v>
      </c>
      <c r="T64" s="19"/>
      <c r="U64" s="19"/>
      <c r="V64" s="19" t="s">
        <v>211</v>
      </c>
      <c r="W64" s="19"/>
      <c r="X64" s="19" t="s">
        <v>211</v>
      </c>
      <c r="Y64" s="238" t="s">
        <v>260</v>
      </c>
      <c r="Z64" s="18" t="s">
        <v>211</v>
      </c>
    </row>
    <row r="65" spans="1:28" ht="150.75" thickBot="1" x14ac:dyDescent="0.3">
      <c r="A65" s="136">
        <v>61</v>
      </c>
      <c r="B65" s="238" t="s">
        <v>277</v>
      </c>
      <c r="C65" s="16" t="s">
        <v>174</v>
      </c>
      <c r="D65" s="17">
        <v>46789677</v>
      </c>
      <c r="E65" s="22">
        <v>102553998</v>
      </c>
      <c r="F65" s="18">
        <v>600077578</v>
      </c>
      <c r="G65" s="11" t="s">
        <v>278</v>
      </c>
      <c r="H65" s="19" t="s">
        <v>258</v>
      </c>
      <c r="I65" s="19" t="s">
        <v>42</v>
      </c>
      <c r="J65" s="19" t="s">
        <v>42</v>
      </c>
      <c r="K65" s="24" t="s">
        <v>279</v>
      </c>
      <c r="L65" s="25">
        <v>45000000</v>
      </c>
      <c r="M65" s="26">
        <f>L65*0.7</f>
        <v>31499999.999999996</v>
      </c>
      <c r="N65" s="27">
        <v>45292</v>
      </c>
      <c r="O65" s="28">
        <v>46722</v>
      </c>
      <c r="P65" s="129"/>
      <c r="Q65" s="17" t="s">
        <v>211</v>
      </c>
      <c r="R65" s="17"/>
      <c r="S65" s="18" t="s">
        <v>211</v>
      </c>
      <c r="T65" s="19"/>
      <c r="U65" s="19"/>
      <c r="V65" s="19" t="s">
        <v>211</v>
      </c>
      <c r="W65" s="19" t="s">
        <v>211</v>
      </c>
      <c r="X65" s="19" t="s">
        <v>211</v>
      </c>
      <c r="Y65" s="238" t="s">
        <v>260</v>
      </c>
      <c r="Z65" s="18" t="s">
        <v>211</v>
      </c>
    </row>
    <row r="66" spans="1:28" ht="120.75" thickBot="1" x14ac:dyDescent="0.3">
      <c r="A66" s="136">
        <v>62</v>
      </c>
      <c r="B66" s="238" t="s">
        <v>280</v>
      </c>
      <c r="C66" s="16" t="s">
        <v>174</v>
      </c>
      <c r="D66" s="17">
        <v>831476</v>
      </c>
      <c r="E66" s="22">
        <v>102129398</v>
      </c>
      <c r="F66" s="18">
        <v>600077411</v>
      </c>
      <c r="G66" s="23" t="s">
        <v>281</v>
      </c>
      <c r="H66" s="19" t="s">
        <v>258</v>
      </c>
      <c r="I66" s="19" t="s">
        <v>42</v>
      </c>
      <c r="J66" s="19" t="s">
        <v>42</v>
      </c>
      <c r="K66" s="24" t="s">
        <v>282</v>
      </c>
      <c r="L66" s="345">
        <v>45000000</v>
      </c>
      <c r="M66" s="26">
        <f>L66*0.7</f>
        <v>31499999.999999996</v>
      </c>
      <c r="N66" s="27">
        <v>45292</v>
      </c>
      <c r="O66" s="28">
        <v>46722</v>
      </c>
      <c r="P66" s="129"/>
      <c r="Q66" s="17" t="s">
        <v>211</v>
      </c>
      <c r="R66" s="17"/>
      <c r="S66" s="18" t="s">
        <v>211</v>
      </c>
      <c r="T66" s="19"/>
      <c r="U66" s="19"/>
      <c r="V66" s="19" t="s">
        <v>211</v>
      </c>
      <c r="W66" s="19"/>
      <c r="X66" s="19" t="s">
        <v>211</v>
      </c>
      <c r="Y66" s="238" t="s">
        <v>260</v>
      </c>
      <c r="Z66" s="18" t="s">
        <v>211</v>
      </c>
    </row>
    <row r="67" spans="1:28" ht="120.75" thickBot="1" x14ac:dyDescent="0.3">
      <c r="A67" s="136">
        <v>63</v>
      </c>
      <c r="B67" s="187" t="s">
        <v>291</v>
      </c>
      <c r="C67" s="172" t="s">
        <v>174</v>
      </c>
      <c r="D67" s="347">
        <v>46789685</v>
      </c>
      <c r="E67" s="348">
        <v>102129282</v>
      </c>
      <c r="F67" s="385">
        <v>600077349</v>
      </c>
      <c r="G67" s="176" t="s">
        <v>292</v>
      </c>
      <c r="H67" s="349" t="s">
        <v>138</v>
      </c>
      <c r="I67" s="349" t="s">
        <v>42</v>
      </c>
      <c r="J67" s="349" t="s">
        <v>42</v>
      </c>
      <c r="K67" s="186" t="s">
        <v>414</v>
      </c>
      <c r="L67" s="386">
        <f>[1]PŘEHLED!$S$2+856127.4+50000</f>
        <v>13136518.770000001</v>
      </c>
      <c r="M67" s="350">
        <f>L67/100*70</f>
        <v>9195563.1390000004</v>
      </c>
      <c r="N67" s="351">
        <v>45901</v>
      </c>
      <c r="O67" s="352">
        <v>46631</v>
      </c>
      <c r="P67" s="387"/>
      <c r="Q67" s="347"/>
      <c r="R67" s="347"/>
      <c r="S67" s="353" t="s">
        <v>44</v>
      </c>
      <c r="T67" s="349"/>
      <c r="U67" s="349"/>
      <c r="V67" s="349"/>
      <c r="W67" s="349" t="s">
        <v>44</v>
      </c>
      <c r="X67" s="349" t="s">
        <v>44</v>
      </c>
      <c r="Y67" s="187" t="s">
        <v>293</v>
      </c>
      <c r="Z67" s="353" t="s">
        <v>211</v>
      </c>
    </row>
    <row r="68" spans="1:28" ht="135.75" thickBot="1" x14ac:dyDescent="0.3">
      <c r="A68" s="136">
        <v>64</v>
      </c>
      <c r="B68" s="182" t="s">
        <v>294</v>
      </c>
      <c r="C68" s="183" t="s">
        <v>174</v>
      </c>
      <c r="D68" s="354">
        <v>46789731</v>
      </c>
      <c r="E68" s="354">
        <v>102129258</v>
      </c>
      <c r="F68" s="355">
        <v>600077331</v>
      </c>
      <c r="G68" s="185" t="s">
        <v>295</v>
      </c>
      <c r="H68" s="349" t="s">
        <v>138</v>
      </c>
      <c r="I68" s="349" t="s">
        <v>42</v>
      </c>
      <c r="J68" s="349" t="s">
        <v>42</v>
      </c>
      <c r="K68" s="177" t="s">
        <v>415</v>
      </c>
      <c r="L68" s="388">
        <f>[1]Školní!$A$8+[1]Školní!$C$8+[1]BEET!$B$8+[1]BEET!$A$8+1122980+50000</f>
        <v>17215547.68</v>
      </c>
      <c r="M68" s="355">
        <f t="shared" ref="M68:M74" si="4">L68/100*85</f>
        <v>14633215.528000001</v>
      </c>
      <c r="N68" s="351">
        <v>45901</v>
      </c>
      <c r="O68" s="352">
        <v>46997</v>
      </c>
      <c r="P68" s="389"/>
      <c r="Q68" s="390" t="s">
        <v>44</v>
      </c>
      <c r="R68" s="390"/>
      <c r="S68" s="391" t="s">
        <v>44</v>
      </c>
      <c r="T68" s="392"/>
      <c r="U68" s="392"/>
      <c r="V68" s="392"/>
      <c r="W68" s="392"/>
      <c r="X68" s="392" t="s">
        <v>44</v>
      </c>
      <c r="Y68" s="187" t="s">
        <v>293</v>
      </c>
      <c r="Z68" s="353" t="s">
        <v>211</v>
      </c>
    </row>
    <row r="69" spans="1:28" ht="120.75" thickBot="1" x14ac:dyDescent="0.3">
      <c r="A69" s="136">
        <v>65</v>
      </c>
      <c r="B69" s="182" t="s">
        <v>294</v>
      </c>
      <c r="C69" s="183" t="s">
        <v>174</v>
      </c>
      <c r="D69" s="354">
        <v>46789731</v>
      </c>
      <c r="E69" s="354">
        <v>102129258</v>
      </c>
      <c r="F69" s="355">
        <v>600077331</v>
      </c>
      <c r="G69" s="185" t="s">
        <v>296</v>
      </c>
      <c r="H69" s="349" t="s">
        <v>138</v>
      </c>
      <c r="I69" s="349" t="s">
        <v>42</v>
      </c>
      <c r="J69" s="349" t="s">
        <v>42</v>
      </c>
      <c r="K69" s="177" t="s">
        <v>297</v>
      </c>
      <c r="L69" s="388">
        <f>[1]BEET!$D$8+[1]BEET!$C$8+276081+50000</f>
        <v>4270093.6500000004</v>
      </c>
      <c r="M69" s="355">
        <f t="shared" si="4"/>
        <v>3629579.6025000005</v>
      </c>
      <c r="N69" s="351">
        <v>46266</v>
      </c>
      <c r="O69" s="352">
        <v>46631</v>
      </c>
      <c r="P69" s="389"/>
      <c r="Q69" s="390"/>
      <c r="R69" s="390"/>
      <c r="S69" s="391"/>
      <c r="T69" s="392"/>
      <c r="U69" s="392"/>
      <c r="V69" s="392" t="s">
        <v>44</v>
      </c>
      <c r="W69" s="392" t="s">
        <v>44</v>
      </c>
      <c r="X69" s="392" t="s">
        <v>44</v>
      </c>
      <c r="Y69" s="187" t="s">
        <v>293</v>
      </c>
      <c r="Z69" s="353" t="s">
        <v>211</v>
      </c>
    </row>
    <row r="70" spans="1:28" ht="135.75" thickBot="1" x14ac:dyDescent="0.3">
      <c r="A70" s="136">
        <v>66</v>
      </c>
      <c r="B70" s="182" t="s">
        <v>294</v>
      </c>
      <c r="C70" s="183" t="s">
        <v>174</v>
      </c>
      <c r="D70" s="354">
        <v>46789731</v>
      </c>
      <c r="E70" s="354">
        <v>102129258</v>
      </c>
      <c r="F70" s="355">
        <v>600077331</v>
      </c>
      <c r="G70" s="185" t="s">
        <v>298</v>
      </c>
      <c r="H70" s="349" t="s">
        <v>138</v>
      </c>
      <c r="I70" s="349" t="s">
        <v>42</v>
      </c>
      <c r="J70" s="349" t="s">
        <v>42</v>
      </c>
      <c r="K70" s="177" t="s">
        <v>299</v>
      </c>
      <c r="L70" s="388">
        <f>[1]Školní!$B$8+89862+50000</f>
        <v>1423607.7999999998</v>
      </c>
      <c r="M70" s="355">
        <f t="shared" si="4"/>
        <v>1210066.6299999999</v>
      </c>
      <c r="N70" s="361">
        <v>46631</v>
      </c>
      <c r="O70" s="362">
        <v>46997</v>
      </c>
      <c r="P70" s="389"/>
      <c r="Q70" s="390"/>
      <c r="R70" s="390"/>
      <c r="S70" s="391"/>
      <c r="T70" s="392"/>
      <c r="U70" s="392" t="s">
        <v>44</v>
      </c>
      <c r="V70" s="392"/>
      <c r="W70" s="392"/>
      <c r="X70" s="392" t="s">
        <v>44</v>
      </c>
      <c r="Y70" s="187" t="s">
        <v>293</v>
      </c>
      <c r="Z70" s="353" t="s">
        <v>211</v>
      </c>
    </row>
    <row r="71" spans="1:28" thickBot="1" x14ac:dyDescent="0.3">
      <c r="B71" s="429"/>
      <c r="C71" s="429"/>
      <c r="D71" s="429"/>
      <c r="E71" s="429"/>
      <c r="F71" s="429"/>
      <c r="G71" s="429"/>
      <c r="H71" s="429"/>
      <c r="I71" s="429"/>
      <c r="J71" s="429"/>
      <c r="K71" s="429"/>
      <c r="L71" s="429"/>
      <c r="M71" s="429"/>
      <c r="N71" s="429"/>
      <c r="O71" s="429"/>
      <c r="P71" s="429"/>
      <c r="Q71" s="429"/>
      <c r="R71" s="429"/>
      <c r="S71" s="429"/>
      <c r="T71" s="429"/>
      <c r="U71" s="429"/>
      <c r="V71" s="429"/>
      <c r="W71" s="429"/>
      <c r="X71" s="429"/>
      <c r="Y71" s="429"/>
      <c r="Z71" s="429"/>
    </row>
    <row r="72" spans="1:28" ht="135.75" thickBot="1" x14ac:dyDescent="0.3">
      <c r="A72" s="136">
        <v>67</v>
      </c>
      <c r="B72" s="182" t="s">
        <v>300</v>
      </c>
      <c r="C72" s="183" t="s">
        <v>174</v>
      </c>
      <c r="D72" s="390">
        <v>46789723</v>
      </c>
      <c r="E72" s="390">
        <v>102129312</v>
      </c>
      <c r="F72" s="391">
        <v>600077365</v>
      </c>
      <c r="G72" s="356" t="s">
        <v>301</v>
      </c>
      <c r="H72" s="392" t="s">
        <v>138</v>
      </c>
      <c r="I72" s="392" t="s">
        <v>42</v>
      </c>
      <c r="J72" s="392" t="s">
        <v>42</v>
      </c>
      <c r="K72" s="177" t="s">
        <v>302</v>
      </c>
      <c r="L72" s="388">
        <f>[1]Hornická!$A$8+[1]Hornická!$B$8+[1]Hornická!$C$8+[1]Hornická!$D$8+[1]Hornická!$E$8+[1]Hornická!$F$9+[1]Hornická!$G$9+1075143+50000</f>
        <v>16484330.720000001</v>
      </c>
      <c r="M72" s="355">
        <f t="shared" si="4"/>
        <v>14011681.112000002</v>
      </c>
      <c r="N72" s="351">
        <v>45901</v>
      </c>
      <c r="O72" s="352">
        <v>46631</v>
      </c>
      <c r="P72" s="357" t="s">
        <v>44</v>
      </c>
      <c r="Q72" s="358" t="s">
        <v>44</v>
      </c>
      <c r="R72" s="358"/>
      <c r="S72" s="359" t="s">
        <v>44</v>
      </c>
      <c r="T72" s="360"/>
      <c r="U72" s="360"/>
      <c r="V72" s="360"/>
      <c r="W72" s="360"/>
      <c r="X72" s="360" t="s">
        <v>119</v>
      </c>
      <c r="Y72" s="187" t="s">
        <v>293</v>
      </c>
      <c r="Z72" s="353" t="s">
        <v>211</v>
      </c>
    </row>
    <row r="73" spans="1:28" ht="105.75" thickBot="1" x14ac:dyDescent="0.3">
      <c r="A73" s="136">
        <v>68</v>
      </c>
      <c r="B73" s="182" t="s">
        <v>300</v>
      </c>
      <c r="C73" s="183" t="s">
        <v>174</v>
      </c>
      <c r="D73" s="390">
        <v>46789723</v>
      </c>
      <c r="E73" s="390">
        <v>102129312</v>
      </c>
      <c r="F73" s="391">
        <v>600077365</v>
      </c>
      <c r="G73" s="356" t="s">
        <v>303</v>
      </c>
      <c r="H73" s="392" t="s">
        <v>138</v>
      </c>
      <c r="I73" s="392" t="s">
        <v>42</v>
      </c>
      <c r="J73" s="392" t="s">
        <v>42</v>
      </c>
      <c r="K73" s="177" t="s">
        <v>420</v>
      </c>
      <c r="L73" s="419">
        <f>[1]Hornická!$H$13+165452+50000</f>
        <v>2579053.1100000003</v>
      </c>
      <c r="M73" s="355">
        <f t="shared" si="4"/>
        <v>2192195.1435000002</v>
      </c>
      <c r="N73" s="351">
        <v>45901</v>
      </c>
      <c r="O73" s="352">
        <v>46631</v>
      </c>
      <c r="P73" s="420"/>
      <c r="Q73" s="421"/>
      <c r="R73" s="421"/>
      <c r="S73" s="422"/>
      <c r="T73" s="470"/>
      <c r="U73" s="470"/>
      <c r="V73" s="470"/>
      <c r="W73" s="470" t="s">
        <v>44</v>
      </c>
      <c r="X73" s="470" t="s">
        <v>44</v>
      </c>
      <c r="Y73" s="187" t="s">
        <v>293</v>
      </c>
      <c r="Z73" s="353" t="s">
        <v>211</v>
      </c>
    </row>
    <row r="74" spans="1:28" ht="135.75" thickBot="1" x14ac:dyDescent="0.3">
      <c r="A74" s="136">
        <v>69</v>
      </c>
      <c r="B74" s="423" t="s">
        <v>304</v>
      </c>
      <c r="C74" s="424" t="s">
        <v>174</v>
      </c>
      <c r="D74" s="425">
        <v>47789758</v>
      </c>
      <c r="E74" s="425">
        <v>102129363</v>
      </c>
      <c r="F74" s="426">
        <v>600077381</v>
      </c>
      <c r="G74" s="427" t="s">
        <v>305</v>
      </c>
      <c r="H74" s="428" t="s">
        <v>138</v>
      </c>
      <c r="I74" s="428" t="s">
        <v>42</v>
      </c>
      <c r="J74" s="428" t="s">
        <v>42</v>
      </c>
      <c r="K74" s="177" t="s">
        <v>306</v>
      </c>
      <c r="L74" s="419">
        <f>[1]PŘEHLED!$D$6+[1]PŘEHLED!$F$6+[1]PŘEHLED!$L$6+[1]PŘEHLED!$M$6+[1]PŘEHLED!$N$6+[1]PŘEHLED!$O$6+[1]PŘEHLED!$P$6+[1]PŘEHLED!$Q$6+1169491+50000</f>
        <v>17926511.240000002</v>
      </c>
      <c r="M74" s="355">
        <f t="shared" si="4"/>
        <v>15237534.554000001</v>
      </c>
      <c r="N74" s="351">
        <v>45901</v>
      </c>
      <c r="O74" s="352">
        <v>46631</v>
      </c>
      <c r="P74" s="420"/>
      <c r="Q74" s="421" t="s">
        <v>44</v>
      </c>
      <c r="R74" s="421"/>
      <c r="S74" s="422" t="s">
        <v>44</v>
      </c>
      <c r="T74" s="470"/>
      <c r="U74" s="470"/>
      <c r="V74" s="470"/>
      <c r="W74" s="470"/>
      <c r="X74" s="470" t="s">
        <v>44</v>
      </c>
      <c r="Y74" s="187" t="s">
        <v>293</v>
      </c>
      <c r="Z74" s="353" t="s">
        <v>211</v>
      </c>
    </row>
    <row r="75" spans="1:28" ht="120.75" thickBot="1" x14ac:dyDescent="0.3">
      <c r="A75" s="136">
        <v>70</v>
      </c>
      <c r="B75" s="423" t="s">
        <v>304</v>
      </c>
      <c r="C75" s="424" t="s">
        <v>174</v>
      </c>
      <c r="D75" s="425">
        <v>47789758</v>
      </c>
      <c r="E75" s="425">
        <v>102129363</v>
      </c>
      <c r="F75" s="426">
        <v>600077381</v>
      </c>
      <c r="G75" s="427" t="s">
        <v>307</v>
      </c>
      <c r="H75" s="428" t="s">
        <v>138</v>
      </c>
      <c r="I75" s="428" t="s">
        <v>42</v>
      </c>
      <c r="J75" s="428" t="s">
        <v>42</v>
      </c>
      <c r="K75" s="177" t="s">
        <v>308</v>
      </c>
      <c r="L75" s="419">
        <f>[1]PŘEHLED!$I$6+569102.8+50000</f>
        <v>8749142.2800000012</v>
      </c>
      <c r="M75" s="355">
        <f>L75/100*85</f>
        <v>7436770.938000001</v>
      </c>
      <c r="N75" s="351">
        <v>45901</v>
      </c>
      <c r="O75" s="352">
        <v>46997</v>
      </c>
      <c r="P75" s="420"/>
      <c r="Q75" s="421"/>
      <c r="R75" s="421"/>
      <c r="S75" s="422"/>
      <c r="T75" s="470"/>
      <c r="U75" s="470"/>
      <c r="V75" s="470" t="s">
        <v>44</v>
      </c>
      <c r="W75" s="470"/>
      <c r="X75" s="470" t="s">
        <v>44</v>
      </c>
      <c r="Y75" s="187" t="s">
        <v>293</v>
      </c>
      <c r="Z75" s="353" t="s">
        <v>211</v>
      </c>
    </row>
    <row r="76" spans="1:28" ht="105.75" thickBot="1" x14ac:dyDescent="0.3">
      <c r="A76" s="136">
        <v>71</v>
      </c>
      <c r="B76" s="423" t="s">
        <v>309</v>
      </c>
      <c r="C76" s="424" t="s">
        <v>174</v>
      </c>
      <c r="D76" s="429">
        <v>46789707</v>
      </c>
      <c r="E76" s="429">
        <v>102129304</v>
      </c>
      <c r="F76" s="426">
        <v>600077357</v>
      </c>
      <c r="G76" s="427" t="s">
        <v>310</v>
      </c>
      <c r="H76" s="428" t="s">
        <v>138</v>
      </c>
      <c r="I76" s="428" t="s">
        <v>42</v>
      </c>
      <c r="J76" s="428" t="s">
        <v>42</v>
      </c>
      <c r="K76" s="177" t="s">
        <v>421</v>
      </c>
      <c r="L76" s="419">
        <f>[1]PŘEHLED!$F$7+[1]PŘEHLED!$H$7+936898.1+50000</f>
        <v>14371156.849999998</v>
      </c>
      <c r="M76" s="355">
        <f t="shared" ref="M76:M84" si="5">L76/100*85</f>
        <v>12215483.322499998</v>
      </c>
      <c r="N76" s="351">
        <v>45901</v>
      </c>
      <c r="O76" s="352">
        <v>46631</v>
      </c>
      <c r="P76" s="420"/>
      <c r="Q76" s="421" t="s">
        <v>44</v>
      </c>
      <c r="R76" s="421"/>
      <c r="S76" s="422"/>
      <c r="T76" s="470"/>
      <c r="U76" s="470"/>
      <c r="V76" s="470"/>
      <c r="W76" s="470" t="s">
        <v>44</v>
      </c>
      <c r="X76" s="470" t="s">
        <v>44</v>
      </c>
      <c r="Y76" s="187" t="s">
        <v>293</v>
      </c>
      <c r="Z76" s="353" t="s">
        <v>211</v>
      </c>
      <c r="AA76" s="59"/>
      <c r="AB76" s="59"/>
    </row>
    <row r="77" spans="1:28" ht="120.75" thickBot="1" x14ac:dyDescent="0.3">
      <c r="A77" s="136">
        <v>72</v>
      </c>
      <c r="B77" s="423" t="s">
        <v>309</v>
      </c>
      <c r="C77" s="424" t="s">
        <v>174</v>
      </c>
      <c r="D77" s="425">
        <v>46789707</v>
      </c>
      <c r="E77" s="425">
        <v>102129304</v>
      </c>
      <c r="F77" s="426">
        <v>600077390</v>
      </c>
      <c r="G77" s="427" t="s">
        <v>311</v>
      </c>
      <c r="H77" s="428" t="s">
        <v>138</v>
      </c>
      <c r="I77" s="428" t="s">
        <v>42</v>
      </c>
      <c r="J77" s="428" t="s">
        <v>42</v>
      </c>
      <c r="K77" s="177" t="s">
        <v>312</v>
      </c>
      <c r="L77" s="419">
        <f>[1]PŘEHLED!$F$7+[1]PŘEHLED!$I$7+592234.7+50000</f>
        <v>9102730.4699999988</v>
      </c>
      <c r="M77" s="355">
        <f t="shared" si="5"/>
        <v>7737320.8994999994</v>
      </c>
      <c r="N77" s="351">
        <v>46631</v>
      </c>
      <c r="O77" s="352">
        <v>46997</v>
      </c>
      <c r="P77" s="420"/>
      <c r="Q77" s="421" t="s">
        <v>44</v>
      </c>
      <c r="R77" s="421"/>
      <c r="S77" s="422"/>
      <c r="T77" s="470"/>
      <c r="U77" s="470"/>
      <c r="V77" s="470" t="s">
        <v>44</v>
      </c>
      <c r="W77" s="470"/>
      <c r="X77" s="470" t="s">
        <v>44</v>
      </c>
      <c r="Y77" s="187" t="s">
        <v>293</v>
      </c>
      <c r="Z77" s="353" t="s">
        <v>211</v>
      </c>
    </row>
    <row r="78" spans="1:28" ht="135.75" thickBot="1" x14ac:dyDescent="0.3">
      <c r="A78" s="136">
        <v>73</v>
      </c>
      <c r="B78" s="423" t="s">
        <v>313</v>
      </c>
      <c r="C78" s="424" t="s">
        <v>174</v>
      </c>
      <c r="D78" s="425">
        <v>46789766</v>
      </c>
      <c r="E78" s="425">
        <v>102129731</v>
      </c>
      <c r="F78" s="426">
        <v>600077390</v>
      </c>
      <c r="G78" s="427" t="s">
        <v>314</v>
      </c>
      <c r="H78" s="428" t="s">
        <v>138</v>
      </c>
      <c r="I78" s="428" t="s">
        <v>42</v>
      </c>
      <c r="J78" s="428" t="s">
        <v>42</v>
      </c>
      <c r="K78" s="177" t="s">
        <v>315</v>
      </c>
      <c r="L78" s="419">
        <f>[1]PŘEHLED!$S$8-([1]PŘEHLED!$H$8+[1]PŘEHLED!$I$8)+839700.4+50000</f>
        <v>12885420.059999989</v>
      </c>
      <c r="M78" s="355">
        <f t="shared" si="5"/>
        <v>10952607.050999992</v>
      </c>
      <c r="N78" s="351">
        <v>45901</v>
      </c>
      <c r="O78" s="352">
        <v>46997</v>
      </c>
      <c r="P78" s="420"/>
      <c r="Q78" s="421" t="s">
        <v>44</v>
      </c>
      <c r="R78" s="421"/>
      <c r="S78" s="422" t="s">
        <v>44</v>
      </c>
      <c r="T78" s="470"/>
      <c r="U78" s="470"/>
      <c r="V78" s="470" t="s">
        <v>44</v>
      </c>
      <c r="W78" s="470" t="s">
        <v>44</v>
      </c>
      <c r="X78" s="470" t="s">
        <v>44</v>
      </c>
      <c r="Y78" s="187" t="s">
        <v>293</v>
      </c>
      <c r="Z78" s="353" t="s">
        <v>211</v>
      </c>
    </row>
    <row r="79" spans="1:28" ht="105.75" thickBot="1" x14ac:dyDescent="0.3">
      <c r="A79" s="136">
        <v>74</v>
      </c>
      <c r="B79" s="423" t="s">
        <v>313</v>
      </c>
      <c r="C79" s="424" t="s">
        <v>174</v>
      </c>
      <c r="D79" s="425">
        <v>46789766</v>
      </c>
      <c r="E79" s="425">
        <v>102129731</v>
      </c>
      <c r="F79" s="426">
        <v>600077390</v>
      </c>
      <c r="G79" s="427" t="s">
        <v>316</v>
      </c>
      <c r="H79" s="428" t="s">
        <v>138</v>
      </c>
      <c r="I79" s="428" t="s">
        <v>42</v>
      </c>
      <c r="J79" s="428" t="s">
        <v>42</v>
      </c>
      <c r="K79" s="177" t="s">
        <v>422</v>
      </c>
      <c r="L79" s="419">
        <f>[1]PŘEHLED!$H$8+331317.8+50000</f>
        <v>5114428.95</v>
      </c>
      <c r="M79" s="355">
        <f t="shared" si="5"/>
        <v>4347264.6074999999</v>
      </c>
      <c r="N79" s="351">
        <v>45901</v>
      </c>
      <c r="O79" s="352">
        <v>46631</v>
      </c>
      <c r="P79" s="420"/>
      <c r="Q79" s="421" t="s">
        <v>44</v>
      </c>
      <c r="R79" s="421"/>
      <c r="S79" s="422" t="s">
        <v>44</v>
      </c>
      <c r="T79" s="470"/>
      <c r="U79" s="470"/>
      <c r="V79" s="470" t="s">
        <v>44</v>
      </c>
      <c r="W79" s="470" t="s">
        <v>44</v>
      </c>
      <c r="X79" s="470" t="s">
        <v>44</v>
      </c>
      <c r="Y79" s="187" t="s">
        <v>293</v>
      </c>
      <c r="Z79" s="353" t="s">
        <v>211</v>
      </c>
    </row>
    <row r="80" spans="1:28" ht="120.75" thickBot="1" x14ac:dyDescent="0.3">
      <c r="A80" s="136">
        <v>75</v>
      </c>
      <c r="B80" s="423" t="s">
        <v>313</v>
      </c>
      <c r="C80" s="424" t="s">
        <v>174</v>
      </c>
      <c r="D80" s="425">
        <v>46789766</v>
      </c>
      <c r="E80" s="425">
        <v>102129731</v>
      </c>
      <c r="F80" s="426">
        <v>600077390</v>
      </c>
      <c r="G80" s="427" t="s">
        <v>317</v>
      </c>
      <c r="H80" s="428" t="s">
        <v>138</v>
      </c>
      <c r="I80" s="428" t="s">
        <v>42</v>
      </c>
      <c r="J80" s="428" t="s">
        <v>42</v>
      </c>
      <c r="K80" s="177" t="s">
        <v>318</v>
      </c>
      <c r="L80" s="419">
        <f>[1]PŘEHLED!$I$8+1961461</f>
        <v>29982330.84</v>
      </c>
      <c r="M80" s="355">
        <f t="shared" si="5"/>
        <v>25484981.213999998</v>
      </c>
      <c r="N80" s="351">
        <v>46631</v>
      </c>
      <c r="O80" s="352">
        <v>46997</v>
      </c>
      <c r="P80" s="420"/>
      <c r="Q80" s="421" t="s">
        <v>44</v>
      </c>
      <c r="R80" s="421"/>
      <c r="S80" s="422" t="s">
        <v>44</v>
      </c>
      <c r="T80" s="470"/>
      <c r="U80" s="470"/>
      <c r="V80" s="470" t="s">
        <v>44</v>
      </c>
      <c r="W80" s="470" t="s">
        <v>44</v>
      </c>
      <c r="X80" s="470" t="s">
        <v>44</v>
      </c>
      <c r="Y80" s="187" t="s">
        <v>293</v>
      </c>
      <c r="Z80" s="353" t="s">
        <v>211</v>
      </c>
    </row>
    <row r="81" spans="1:26" ht="105.75" thickBot="1" x14ac:dyDescent="0.3">
      <c r="A81" s="136">
        <v>76</v>
      </c>
      <c r="B81" s="423" t="s">
        <v>319</v>
      </c>
      <c r="C81" s="424" t="s">
        <v>174</v>
      </c>
      <c r="D81" s="425">
        <v>46789766</v>
      </c>
      <c r="E81" s="425">
        <v>102129371</v>
      </c>
      <c r="F81" s="426">
        <v>600077578</v>
      </c>
      <c r="G81" s="427" t="s">
        <v>320</v>
      </c>
      <c r="H81" s="428" t="s">
        <v>138</v>
      </c>
      <c r="I81" s="428" t="s">
        <v>42</v>
      </c>
      <c r="J81" s="428" t="s">
        <v>42</v>
      </c>
      <c r="K81" s="177" t="s">
        <v>423</v>
      </c>
      <c r="L81" s="388">
        <f>[1]PŘEHLED!$G$9+452441.1+50000</f>
        <v>6965885.5599999996</v>
      </c>
      <c r="M81" s="355">
        <f t="shared" si="5"/>
        <v>5921002.7259999998</v>
      </c>
      <c r="N81" s="351">
        <v>45901</v>
      </c>
      <c r="O81" s="352">
        <v>46722</v>
      </c>
      <c r="P81" s="420"/>
      <c r="Q81" s="421"/>
      <c r="R81" s="421"/>
      <c r="S81" s="422"/>
      <c r="T81" s="470"/>
      <c r="U81" s="470"/>
      <c r="V81" s="470"/>
      <c r="W81" s="470" t="s">
        <v>44</v>
      </c>
      <c r="X81" s="470" t="s">
        <v>44</v>
      </c>
      <c r="Y81" s="187" t="s">
        <v>293</v>
      </c>
      <c r="Z81" s="353" t="s">
        <v>211</v>
      </c>
    </row>
    <row r="82" spans="1:26" ht="135.75" thickBot="1" x14ac:dyDescent="0.3">
      <c r="A82" s="136">
        <v>77</v>
      </c>
      <c r="B82" s="423" t="s">
        <v>319</v>
      </c>
      <c r="C82" s="424" t="s">
        <v>174</v>
      </c>
      <c r="D82" s="425">
        <v>46789677</v>
      </c>
      <c r="E82" s="425">
        <v>102553998</v>
      </c>
      <c r="F82" s="429">
        <v>600077578</v>
      </c>
      <c r="G82" s="427" t="s">
        <v>321</v>
      </c>
      <c r="H82" s="428" t="s">
        <v>138</v>
      </c>
      <c r="I82" s="428" t="s">
        <v>42</v>
      </c>
      <c r="J82" s="428" t="s">
        <v>42</v>
      </c>
      <c r="K82" s="177" t="s">
        <v>322</v>
      </c>
      <c r="L82" s="388">
        <f>[1]PŘEHLED!$F$9+[1]PŘEHLED!$N$9+[1]PŘEHLED!$O$9+[1]PŘEHLED!$P$9+[1]PŘEHLED!$Q$9+[1]PŘEHLED!$R$9+455722.2+50000</f>
        <v>7016039.2199999997</v>
      </c>
      <c r="M82" s="355">
        <f t="shared" si="5"/>
        <v>5963633.3370000003</v>
      </c>
      <c r="N82" s="351">
        <v>46266</v>
      </c>
      <c r="O82" s="352">
        <v>47088</v>
      </c>
      <c r="P82" s="420"/>
      <c r="Q82" s="421" t="s">
        <v>44</v>
      </c>
      <c r="R82" s="421"/>
      <c r="S82" s="422" t="s">
        <v>44</v>
      </c>
      <c r="T82" s="470"/>
      <c r="U82" s="470"/>
      <c r="V82" s="470"/>
      <c r="W82" s="470"/>
      <c r="X82" s="470" t="s">
        <v>44</v>
      </c>
      <c r="Y82" s="187" t="s">
        <v>293</v>
      </c>
      <c r="Z82" s="353" t="s">
        <v>211</v>
      </c>
    </row>
    <row r="83" spans="1:26" ht="120.75" thickBot="1" x14ac:dyDescent="0.3">
      <c r="A83" s="136">
        <v>78</v>
      </c>
      <c r="B83" s="423" t="s">
        <v>319</v>
      </c>
      <c r="C83" s="424" t="s">
        <v>174</v>
      </c>
      <c r="D83" s="425">
        <v>46789677</v>
      </c>
      <c r="E83" s="425">
        <v>102553998</v>
      </c>
      <c r="F83" s="429">
        <v>600077578</v>
      </c>
      <c r="G83" s="427" t="s">
        <v>323</v>
      </c>
      <c r="H83" s="428" t="s">
        <v>138</v>
      </c>
      <c r="I83" s="428" t="s">
        <v>42</v>
      </c>
      <c r="J83" s="428" t="s">
        <v>42</v>
      </c>
      <c r="K83" s="177" t="s">
        <v>324</v>
      </c>
      <c r="L83" s="388">
        <f>[1]PŘEHLED!$J$9+[1]PŘEHLED!$K$9+891537.6+50000</f>
        <v>13677788.790000001</v>
      </c>
      <c r="M83" s="355">
        <f t="shared" si="5"/>
        <v>11626120.4715</v>
      </c>
      <c r="N83" s="351">
        <v>46266</v>
      </c>
      <c r="O83" s="352">
        <v>47088</v>
      </c>
      <c r="P83" s="420"/>
      <c r="Q83" s="421"/>
      <c r="R83" s="421"/>
      <c r="S83" s="422"/>
      <c r="T83" s="470"/>
      <c r="U83" s="470"/>
      <c r="V83" s="470" t="s">
        <v>44</v>
      </c>
      <c r="W83" s="470"/>
      <c r="X83" s="470" t="s">
        <v>44</v>
      </c>
      <c r="Y83" s="187" t="s">
        <v>293</v>
      </c>
      <c r="Z83" s="353" t="s">
        <v>211</v>
      </c>
    </row>
    <row r="84" spans="1:26" ht="135.75" thickBot="1" x14ac:dyDescent="0.3">
      <c r="A84" s="136">
        <v>79</v>
      </c>
      <c r="B84" s="423" t="s">
        <v>325</v>
      </c>
      <c r="C84" s="424" t="s">
        <v>174</v>
      </c>
      <c r="D84" s="425">
        <v>831476</v>
      </c>
      <c r="E84" s="425">
        <v>102129398</v>
      </c>
      <c r="F84" s="426">
        <v>600077411</v>
      </c>
      <c r="G84" s="427" t="s">
        <v>326</v>
      </c>
      <c r="H84" s="428" t="s">
        <v>138</v>
      </c>
      <c r="I84" s="428" t="s">
        <v>42</v>
      </c>
      <c r="J84" s="428" t="s">
        <v>42</v>
      </c>
      <c r="K84" s="177" t="s">
        <v>327</v>
      </c>
      <c r="L84" s="430">
        <f>[1]PŘEHLED!$S$10+1955750.1</f>
        <v>29895037.360000003</v>
      </c>
      <c r="M84" s="355">
        <f t="shared" si="5"/>
        <v>25410781.756000005</v>
      </c>
      <c r="N84" s="351">
        <v>46266</v>
      </c>
      <c r="O84" s="352">
        <v>47088</v>
      </c>
      <c r="P84" s="420" t="s">
        <v>44</v>
      </c>
      <c r="Q84" s="421" t="s">
        <v>44</v>
      </c>
      <c r="R84" s="421" t="s">
        <v>44</v>
      </c>
      <c r="S84" s="422" t="s">
        <v>44</v>
      </c>
      <c r="T84" s="470"/>
      <c r="U84" s="470"/>
      <c r="V84" s="470"/>
      <c r="W84" s="470"/>
      <c r="X84" s="470" t="s">
        <v>44</v>
      </c>
      <c r="Y84" s="187" t="s">
        <v>293</v>
      </c>
      <c r="Z84" s="353" t="s">
        <v>211</v>
      </c>
    </row>
    <row r="85" spans="1:26" ht="60.75" thickBot="1" x14ac:dyDescent="0.3">
      <c r="A85" s="136">
        <v>80</v>
      </c>
      <c r="B85" s="157" t="s">
        <v>328</v>
      </c>
      <c r="C85" s="157" t="s">
        <v>123</v>
      </c>
      <c r="D85" s="157">
        <v>46787704</v>
      </c>
      <c r="E85" s="158">
        <v>102129649</v>
      </c>
      <c r="F85" s="157">
        <v>600077527</v>
      </c>
      <c r="G85" s="157" t="s">
        <v>329</v>
      </c>
      <c r="H85" s="159" t="s">
        <v>38</v>
      </c>
      <c r="I85" s="157" t="s">
        <v>42</v>
      </c>
      <c r="J85" s="157" t="s">
        <v>125</v>
      </c>
      <c r="K85" s="160" t="s">
        <v>126</v>
      </c>
      <c r="L85" s="161">
        <v>70000000</v>
      </c>
      <c r="M85" s="161">
        <v>59500000</v>
      </c>
      <c r="N85" s="157">
        <v>2025</v>
      </c>
      <c r="O85" s="157">
        <v>2026</v>
      </c>
      <c r="P85" s="157" t="s">
        <v>44</v>
      </c>
      <c r="Q85" s="157" t="s">
        <v>44</v>
      </c>
      <c r="R85" s="157"/>
      <c r="S85" s="157" t="s">
        <v>44</v>
      </c>
      <c r="T85" s="157"/>
      <c r="U85" s="157"/>
      <c r="V85" s="157"/>
      <c r="W85" s="157"/>
      <c r="X85" s="157"/>
      <c r="Y85" s="157" t="s">
        <v>330</v>
      </c>
      <c r="Z85" s="157" t="s">
        <v>211</v>
      </c>
    </row>
    <row r="86" spans="1:26" ht="45.75" thickBot="1" x14ac:dyDescent="0.3">
      <c r="A86" s="136">
        <v>81</v>
      </c>
      <c r="B86" s="162" t="s">
        <v>328</v>
      </c>
      <c r="C86" s="162" t="s">
        <v>123</v>
      </c>
      <c r="D86" s="162">
        <v>46787704</v>
      </c>
      <c r="E86" s="163">
        <v>102129649</v>
      </c>
      <c r="F86" s="162">
        <v>600077527</v>
      </c>
      <c r="G86" s="162" t="s">
        <v>331</v>
      </c>
      <c r="H86" s="164" t="s">
        <v>38</v>
      </c>
      <c r="I86" s="157" t="s">
        <v>42</v>
      </c>
      <c r="J86" s="157" t="s">
        <v>125</v>
      </c>
      <c r="K86" s="165" t="s">
        <v>332</v>
      </c>
      <c r="L86" s="166">
        <v>1500000</v>
      </c>
      <c r="M86" s="167">
        <v>1275000</v>
      </c>
      <c r="N86" s="168">
        <v>2024</v>
      </c>
      <c r="O86" s="169">
        <v>2025</v>
      </c>
      <c r="P86" s="168"/>
      <c r="Q86" s="170" t="s">
        <v>44</v>
      </c>
      <c r="R86" s="170"/>
      <c r="S86" s="169" t="s">
        <v>44</v>
      </c>
      <c r="T86" s="165"/>
      <c r="U86" s="165"/>
      <c r="V86" s="165"/>
      <c r="W86" s="165"/>
      <c r="X86" s="165"/>
      <c r="Y86" s="157" t="s">
        <v>113</v>
      </c>
      <c r="Z86" s="157" t="s">
        <v>45</v>
      </c>
    </row>
    <row r="87" spans="1:26" ht="30.75" thickBot="1" x14ac:dyDescent="0.3">
      <c r="A87" s="136">
        <v>82</v>
      </c>
      <c r="B87" s="162" t="s">
        <v>328</v>
      </c>
      <c r="C87" s="162" t="s">
        <v>123</v>
      </c>
      <c r="D87" s="162">
        <v>46787704</v>
      </c>
      <c r="E87" s="163">
        <v>102129649</v>
      </c>
      <c r="F87" s="162">
        <v>600077527</v>
      </c>
      <c r="G87" s="162" t="s">
        <v>333</v>
      </c>
      <c r="H87" s="164" t="s">
        <v>38</v>
      </c>
      <c r="I87" s="157" t="s">
        <v>42</v>
      </c>
      <c r="J87" s="157" t="s">
        <v>125</v>
      </c>
      <c r="K87" s="157" t="s">
        <v>334</v>
      </c>
      <c r="L87" s="161">
        <v>800000</v>
      </c>
      <c r="M87" s="161">
        <v>680000</v>
      </c>
      <c r="N87" s="157">
        <v>2025</v>
      </c>
      <c r="O87" s="157">
        <v>2026</v>
      </c>
      <c r="P87" s="157"/>
      <c r="Q87" s="157" t="s">
        <v>44</v>
      </c>
      <c r="R87" s="157"/>
      <c r="S87" s="157" t="s">
        <v>44</v>
      </c>
      <c r="T87" s="157"/>
      <c r="U87" s="157"/>
      <c r="V87" s="157"/>
      <c r="W87" s="157"/>
      <c r="X87" s="157"/>
      <c r="Y87" s="157" t="s">
        <v>113</v>
      </c>
      <c r="Z87" s="157" t="s">
        <v>45</v>
      </c>
    </row>
    <row r="88" spans="1:26" ht="60.75" thickBot="1" x14ac:dyDescent="0.3">
      <c r="A88" s="136">
        <v>83</v>
      </c>
      <c r="B88" s="162" t="s">
        <v>328</v>
      </c>
      <c r="C88" s="162" t="s">
        <v>123</v>
      </c>
      <c r="D88" s="162">
        <v>46787704</v>
      </c>
      <c r="E88" s="163">
        <v>102129649</v>
      </c>
      <c r="F88" s="162">
        <v>600077527</v>
      </c>
      <c r="G88" s="162" t="s">
        <v>335</v>
      </c>
      <c r="H88" s="164" t="s">
        <v>38</v>
      </c>
      <c r="I88" s="157" t="s">
        <v>42</v>
      </c>
      <c r="J88" s="157" t="s">
        <v>125</v>
      </c>
      <c r="K88" s="157" t="s">
        <v>336</v>
      </c>
      <c r="L88" s="161">
        <v>500000</v>
      </c>
      <c r="M88" s="161">
        <v>425000</v>
      </c>
      <c r="N88" s="157">
        <v>2026</v>
      </c>
      <c r="O88" s="157">
        <v>2027</v>
      </c>
      <c r="P88" s="157"/>
      <c r="Q88" s="157"/>
      <c r="R88" s="157"/>
      <c r="S88" s="157"/>
      <c r="T88" s="157"/>
      <c r="U88" s="157" t="s">
        <v>44</v>
      </c>
      <c r="V88" s="157"/>
      <c r="W88" s="157"/>
      <c r="X88" s="157"/>
      <c r="Y88" s="157" t="s">
        <v>113</v>
      </c>
      <c r="Z88" s="157" t="s">
        <v>45</v>
      </c>
    </row>
    <row r="89" spans="1:26" ht="45.75" thickBot="1" x14ac:dyDescent="0.3">
      <c r="A89" s="136">
        <v>84</v>
      </c>
      <c r="B89" s="157" t="s">
        <v>328</v>
      </c>
      <c r="C89" s="162" t="s">
        <v>123</v>
      </c>
      <c r="D89" s="162">
        <v>46787704</v>
      </c>
      <c r="E89" s="163">
        <v>102129649</v>
      </c>
      <c r="F89" s="162">
        <v>600077527</v>
      </c>
      <c r="G89" s="162" t="s">
        <v>337</v>
      </c>
      <c r="H89" s="164" t="s">
        <v>38</v>
      </c>
      <c r="I89" s="157" t="s">
        <v>42</v>
      </c>
      <c r="J89" s="157" t="s">
        <v>125</v>
      </c>
      <c r="K89" s="157" t="s">
        <v>337</v>
      </c>
      <c r="L89" s="161">
        <v>500000</v>
      </c>
      <c r="M89" s="161">
        <v>425000</v>
      </c>
      <c r="N89" s="157">
        <v>2025</v>
      </c>
      <c r="O89" s="157">
        <v>2026</v>
      </c>
      <c r="P89" s="157"/>
      <c r="Q89" s="157"/>
      <c r="R89" s="157"/>
      <c r="S89" s="157"/>
      <c r="T89" s="157"/>
      <c r="U89" s="157"/>
      <c r="V89" s="157"/>
      <c r="W89" s="157" t="s">
        <v>44</v>
      </c>
      <c r="X89" s="157"/>
      <c r="Y89" s="157" t="s">
        <v>113</v>
      </c>
      <c r="Z89" s="157" t="s">
        <v>45</v>
      </c>
    </row>
    <row r="90" spans="1:26" ht="30.75" thickBot="1" x14ac:dyDescent="0.3">
      <c r="A90" s="136">
        <v>85</v>
      </c>
      <c r="B90" s="157" t="s">
        <v>328</v>
      </c>
      <c r="C90" s="162" t="s">
        <v>123</v>
      </c>
      <c r="D90" s="162">
        <v>46787704</v>
      </c>
      <c r="E90" s="163">
        <v>102129649</v>
      </c>
      <c r="F90" s="162">
        <v>600077527</v>
      </c>
      <c r="G90" s="162" t="s">
        <v>338</v>
      </c>
      <c r="H90" s="164" t="s">
        <v>38</v>
      </c>
      <c r="I90" s="157" t="s">
        <v>42</v>
      </c>
      <c r="J90" s="157" t="s">
        <v>125</v>
      </c>
      <c r="K90" s="157" t="s">
        <v>339</v>
      </c>
      <c r="L90" s="161">
        <v>1000000</v>
      </c>
      <c r="M90" s="161">
        <v>850000</v>
      </c>
      <c r="N90" s="157">
        <v>2026</v>
      </c>
      <c r="O90" s="157">
        <v>2027</v>
      </c>
      <c r="P90" s="157"/>
      <c r="Q90" s="157"/>
      <c r="R90" s="157"/>
      <c r="S90" s="157" t="s">
        <v>44</v>
      </c>
      <c r="T90" s="157"/>
      <c r="U90" s="157"/>
      <c r="V90" s="157"/>
      <c r="W90" s="157"/>
      <c r="X90" s="157"/>
      <c r="Y90" s="157" t="s">
        <v>113</v>
      </c>
      <c r="Z90" s="157" t="s">
        <v>45</v>
      </c>
    </row>
    <row r="91" spans="1:26" ht="135.75" thickBot="1" x14ac:dyDescent="0.3">
      <c r="A91" s="136">
        <v>86</v>
      </c>
      <c r="B91" s="171" t="s">
        <v>159</v>
      </c>
      <c r="C91" s="172" t="s">
        <v>53</v>
      </c>
      <c r="D91" s="173" t="s">
        <v>160</v>
      </c>
      <c r="E91" s="172">
        <v>102129452</v>
      </c>
      <c r="F91" s="174">
        <v>600077438</v>
      </c>
      <c r="G91" s="175" t="s">
        <v>340</v>
      </c>
      <c r="H91" s="165" t="s">
        <v>138</v>
      </c>
      <c r="I91" s="176" t="s">
        <v>42</v>
      </c>
      <c r="J91" s="176" t="s">
        <v>57</v>
      </c>
      <c r="K91" s="177" t="s">
        <v>341</v>
      </c>
      <c r="L91" s="178">
        <v>3000000</v>
      </c>
      <c r="M91" s="179">
        <f t="shared" ref="M91" si="6">L91*0.85</f>
        <v>2550000</v>
      </c>
      <c r="N91" s="180" t="s">
        <v>342</v>
      </c>
      <c r="O91" s="181" t="s">
        <v>141</v>
      </c>
      <c r="P91" s="182" t="s">
        <v>44</v>
      </c>
      <c r="Q91" s="183" t="s">
        <v>44</v>
      </c>
      <c r="R91" s="183" t="s">
        <v>44</v>
      </c>
      <c r="S91" s="184" t="s">
        <v>44</v>
      </c>
      <c r="T91" s="185"/>
      <c r="U91" s="185"/>
      <c r="V91" s="185" t="s">
        <v>44</v>
      </c>
      <c r="W91" s="185" t="s">
        <v>44</v>
      </c>
      <c r="X91" s="185"/>
      <c r="Y91" s="186" t="s">
        <v>343</v>
      </c>
      <c r="Z91" s="174" t="s">
        <v>45</v>
      </c>
    </row>
    <row r="92" spans="1:26" ht="120.75" thickBot="1" x14ac:dyDescent="0.3">
      <c r="A92" s="136">
        <v>87</v>
      </c>
      <c r="B92" s="187" t="s">
        <v>52</v>
      </c>
      <c r="C92" s="172" t="s">
        <v>53</v>
      </c>
      <c r="D92" s="173" t="s">
        <v>54</v>
      </c>
      <c r="E92" s="172">
        <v>102129401</v>
      </c>
      <c r="F92" s="174">
        <v>600077420</v>
      </c>
      <c r="G92" s="185" t="s">
        <v>344</v>
      </c>
      <c r="H92" s="185" t="s">
        <v>38</v>
      </c>
      <c r="I92" s="185" t="s">
        <v>42</v>
      </c>
      <c r="J92" s="185" t="s">
        <v>57</v>
      </c>
      <c r="K92" s="177" t="s">
        <v>345</v>
      </c>
      <c r="L92" s="178">
        <v>5000000</v>
      </c>
      <c r="M92" s="179">
        <f>L92/100*85</f>
        <v>4250000</v>
      </c>
      <c r="N92" s="182">
        <v>2023</v>
      </c>
      <c r="O92" s="184">
        <v>2025</v>
      </c>
      <c r="P92" s="182" t="s">
        <v>44</v>
      </c>
      <c r="Q92" s="183" t="s">
        <v>44</v>
      </c>
      <c r="R92" s="183" t="s">
        <v>44</v>
      </c>
      <c r="S92" s="184" t="s">
        <v>44</v>
      </c>
      <c r="T92" s="185"/>
      <c r="U92" s="185"/>
      <c r="V92" s="185"/>
      <c r="W92" s="185" t="s">
        <v>44</v>
      </c>
      <c r="X92" s="185" t="s">
        <v>44</v>
      </c>
      <c r="Y92" s="188" t="s">
        <v>134</v>
      </c>
      <c r="Z92" s="174" t="s">
        <v>45</v>
      </c>
    </row>
    <row r="93" spans="1:26" ht="120.75" thickBot="1" x14ac:dyDescent="0.3">
      <c r="A93" s="136">
        <v>88</v>
      </c>
      <c r="B93" s="234" t="s">
        <v>283</v>
      </c>
      <c r="C93" s="8" t="s">
        <v>284</v>
      </c>
      <c r="D93" s="8">
        <v>46789626</v>
      </c>
      <c r="E93" s="8">
        <v>102129568</v>
      </c>
      <c r="F93" s="8">
        <v>600077497</v>
      </c>
      <c r="G93" s="10" t="s">
        <v>346</v>
      </c>
      <c r="H93" s="10" t="s">
        <v>138</v>
      </c>
      <c r="I93" s="10" t="s">
        <v>42</v>
      </c>
      <c r="J93" s="10" t="s">
        <v>286</v>
      </c>
      <c r="K93" s="10" t="s">
        <v>347</v>
      </c>
      <c r="L93" s="109">
        <v>3000000</v>
      </c>
      <c r="M93" s="110">
        <v>2100000</v>
      </c>
      <c r="N93" s="234">
        <v>2024</v>
      </c>
      <c r="O93" s="9">
        <v>2027</v>
      </c>
      <c r="P93" s="234" t="s">
        <v>44</v>
      </c>
      <c r="Q93" s="8" t="s">
        <v>44</v>
      </c>
      <c r="R93" s="8" t="s">
        <v>44</v>
      </c>
      <c r="S93" s="9" t="s">
        <v>44</v>
      </c>
      <c r="T93" s="10"/>
      <c r="U93" s="10"/>
      <c r="V93" s="10"/>
      <c r="W93" s="10"/>
      <c r="X93" s="10"/>
      <c r="Y93" s="234" t="s">
        <v>348</v>
      </c>
      <c r="Z93" s="9" t="s">
        <v>45</v>
      </c>
    </row>
    <row r="94" spans="1:26" ht="120.75" thickBot="1" x14ac:dyDescent="0.3">
      <c r="A94" s="136">
        <v>89</v>
      </c>
      <c r="B94" s="238" t="s">
        <v>283</v>
      </c>
      <c r="C94" s="16" t="s">
        <v>284</v>
      </c>
      <c r="D94" s="16">
        <v>46789626</v>
      </c>
      <c r="E94" s="16">
        <v>102129568</v>
      </c>
      <c r="F94" s="30">
        <v>600077497</v>
      </c>
      <c r="G94" s="11" t="s">
        <v>349</v>
      </c>
      <c r="H94" s="11" t="s">
        <v>138</v>
      </c>
      <c r="I94" s="11" t="s">
        <v>42</v>
      </c>
      <c r="J94" s="11" t="s">
        <v>286</v>
      </c>
      <c r="K94" s="99" t="s">
        <v>350</v>
      </c>
      <c r="L94" s="42">
        <v>10000000</v>
      </c>
      <c r="M94" s="43">
        <v>8500000</v>
      </c>
      <c r="N94" s="238">
        <v>2024</v>
      </c>
      <c r="O94" s="30">
        <v>2027</v>
      </c>
      <c r="P94" s="238" t="s">
        <v>44</v>
      </c>
      <c r="Q94" s="16" t="s">
        <v>44</v>
      </c>
      <c r="R94" s="16" t="s">
        <v>44</v>
      </c>
      <c r="S94" s="30" t="s">
        <v>44</v>
      </c>
      <c r="T94" s="11"/>
      <c r="U94" s="11"/>
      <c r="V94" s="11"/>
      <c r="W94" s="11" t="s">
        <v>44</v>
      </c>
      <c r="X94" s="11"/>
      <c r="Y94" s="238" t="s">
        <v>348</v>
      </c>
      <c r="Z94" s="30" t="s">
        <v>45</v>
      </c>
    </row>
    <row r="95" spans="1:26" ht="120.75" thickBot="1" x14ac:dyDescent="0.3">
      <c r="A95" s="136">
        <v>90</v>
      </c>
      <c r="B95" s="238" t="s">
        <v>283</v>
      </c>
      <c r="C95" s="16" t="s">
        <v>284</v>
      </c>
      <c r="D95" s="16">
        <v>46789626</v>
      </c>
      <c r="E95" s="16">
        <v>102129568</v>
      </c>
      <c r="F95" s="30">
        <v>600077497</v>
      </c>
      <c r="G95" s="11" t="s">
        <v>351</v>
      </c>
      <c r="H95" s="11" t="s">
        <v>138</v>
      </c>
      <c r="I95" s="11" t="s">
        <v>42</v>
      </c>
      <c r="J95" s="11" t="s">
        <v>286</v>
      </c>
      <c r="K95" s="11" t="s">
        <v>351</v>
      </c>
      <c r="L95" s="42">
        <v>500000000</v>
      </c>
      <c r="M95" s="43">
        <v>425000000</v>
      </c>
      <c r="N95" s="238">
        <v>2024</v>
      </c>
      <c r="O95" s="30">
        <v>2027</v>
      </c>
      <c r="P95" s="238" t="s">
        <v>44</v>
      </c>
      <c r="Q95" s="16" t="s">
        <v>44</v>
      </c>
      <c r="R95" s="16" t="s">
        <v>44</v>
      </c>
      <c r="S95" s="30" t="s">
        <v>44</v>
      </c>
      <c r="T95" s="11"/>
      <c r="U95" s="11" t="s">
        <v>44</v>
      </c>
      <c r="V95" s="11" t="s">
        <v>44</v>
      </c>
      <c r="W95" s="11" t="s">
        <v>44</v>
      </c>
      <c r="X95" s="11" t="s">
        <v>44</v>
      </c>
      <c r="Y95" s="238" t="s">
        <v>260</v>
      </c>
      <c r="Z95" s="30" t="s">
        <v>211</v>
      </c>
    </row>
    <row r="96" spans="1:26" ht="120.75" thickBot="1" x14ac:dyDescent="0.3">
      <c r="A96" s="136">
        <v>91</v>
      </c>
      <c r="B96" s="431" t="s">
        <v>283</v>
      </c>
      <c r="C96" s="31" t="s">
        <v>284</v>
      </c>
      <c r="D96" s="31">
        <v>46789626</v>
      </c>
      <c r="E96" s="31">
        <v>102129568</v>
      </c>
      <c r="F96" s="32">
        <v>600077497</v>
      </c>
      <c r="G96" s="33" t="s">
        <v>352</v>
      </c>
      <c r="H96" s="33" t="s">
        <v>138</v>
      </c>
      <c r="I96" s="33" t="s">
        <v>42</v>
      </c>
      <c r="J96" s="33" t="s">
        <v>286</v>
      </c>
      <c r="K96" s="33" t="s">
        <v>353</v>
      </c>
      <c r="L96" s="34">
        <v>2000000</v>
      </c>
      <c r="M96" s="35">
        <v>1400000</v>
      </c>
      <c r="N96" s="431">
        <v>2024</v>
      </c>
      <c r="O96" s="32">
        <v>2027</v>
      </c>
      <c r="P96" s="431"/>
      <c r="Q96" s="31"/>
      <c r="R96" s="31" t="s">
        <v>44</v>
      </c>
      <c r="S96" s="32" t="s">
        <v>44</v>
      </c>
      <c r="T96" s="33"/>
      <c r="U96" s="33"/>
      <c r="V96" s="33"/>
      <c r="W96" s="33" t="s">
        <v>44</v>
      </c>
      <c r="X96" s="33"/>
      <c r="Y96" s="238" t="s">
        <v>348</v>
      </c>
      <c r="Z96" s="32" t="s">
        <v>45</v>
      </c>
    </row>
    <row r="97" spans="1:26" ht="75.75" thickBot="1" x14ac:dyDescent="0.3">
      <c r="A97" s="136">
        <v>92</v>
      </c>
      <c r="B97" s="308" t="s">
        <v>256</v>
      </c>
      <c r="C97" s="309" t="s">
        <v>174</v>
      </c>
      <c r="D97" s="268">
        <v>46789685</v>
      </c>
      <c r="E97" s="432">
        <v>102129282</v>
      </c>
      <c r="F97" s="269">
        <v>600077349</v>
      </c>
      <c r="G97" s="311" t="s">
        <v>257</v>
      </c>
      <c r="H97" s="271" t="s">
        <v>258</v>
      </c>
      <c r="I97" s="271" t="s">
        <v>42</v>
      </c>
      <c r="J97" s="271" t="s">
        <v>42</v>
      </c>
      <c r="K97" s="272" t="s">
        <v>259</v>
      </c>
      <c r="L97" s="312">
        <v>25000000</v>
      </c>
      <c r="M97" s="313">
        <f>L97*0.9</f>
        <v>22500000</v>
      </c>
      <c r="N97" s="314">
        <v>46023</v>
      </c>
      <c r="O97" s="315">
        <v>46722</v>
      </c>
      <c r="P97" s="189"/>
      <c r="Q97" s="190"/>
      <c r="R97" s="190"/>
      <c r="S97" s="191" t="s">
        <v>211</v>
      </c>
      <c r="T97" s="202"/>
      <c r="U97" s="202"/>
      <c r="V97" s="202"/>
      <c r="W97" s="202" t="s">
        <v>211</v>
      </c>
      <c r="X97" s="202" t="s">
        <v>211</v>
      </c>
      <c r="Y97" s="308" t="s">
        <v>260</v>
      </c>
      <c r="Z97" s="316" t="s">
        <v>211</v>
      </c>
    </row>
    <row r="98" spans="1:26" ht="195.75" thickBot="1" x14ac:dyDescent="0.3">
      <c r="A98" s="136">
        <v>93</v>
      </c>
      <c r="B98" s="317" t="s">
        <v>262</v>
      </c>
      <c r="C98" s="289" t="s">
        <v>174</v>
      </c>
      <c r="D98" s="278">
        <v>46789731</v>
      </c>
      <c r="E98" s="278">
        <v>102129258</v>
      </c>
      <c r="F98" s="279">
        <v>600077331</v>
      </c>
      <c r="G98" s="318" t="s">
        <v>263</v>
      </c>
      <c r="H98" s="271" t="s">
        <v>258</v>
      </c>
      <c r="I98" s="271" t="s">
        <v>42</v>
      </c>
      <c r="J98" s="271" t="s">
        <v>42</v>
      </c>
      <c r="K98" s="282" t="s">
        <v>264</v>
      </c>
      <c r="L98" s="319">
        <v>16000000</v>
      </c>
      <c r="M98" s="320">
        <f>L98*0.9</f>
        <v>14400000</v>
      </c>
      <c r="N98" s="321">
        <v>46023</v>
      </c>
      <c r="O98" s="322">
        <v>46722</v>
      </c>
      <c r="P98" s="196"/>
      <c r="Q98" s="197" t="s">
        <v>211</v>
      </c>
      <c r="R98" s="197"/>
      <c r="S98" s="198" t="s">
        <v>211</v>
      </c>
      <c r="T98" s="205"/>
      <c r="U98" s="205" t="s">
        <v>211</v>
      </c>
      <c r="V98" s="205" t="s">
        <v>211</v>
      </c>
      <c r="W98" s="205"/>
      <c r="X98" s="205" t="s">
        <v>211</v>
      </c>
      <c r="Y98" s="317" t="s">
        <v>260</v>
      </c>
      <c r="Z98" s="323" t="s">
        <v>211</v>
      </c>
    </row>
    <row r="99" spans="1:26" ht="75.75" thickBot="1" x14ac:dyDescent="0.3">
      <c r="A99" s="136">
        <v>94</v>
      </c>
      <c r="B99" s="317" t="s">
        <v>265</v>
      </c>
      <c r="C99" s="289" t="s">
        <v>174</v>
      </c>
      <c r="D99" s="289">
        <v>46789707</v>
      </c>
      <c r="E99" s="289">
        <v>102129304</v>
      </c>
      <c r="F99" s="290">
        <v>600077357</v>
      </c>
      <c r="G99" s="318" t="s">
        <v>266</v>
      </c>
      <c r="H99" s="280" t="s">
        <v>258</v>
      </c>
      <c r="I99" s="280" t="s">
        <v>42</v>
      </c>
      <c r="J99" s="280" t="s">
        <v>42</v>
      </c>
      <c r="K99" s="280" t="s">
        <v>267</v>
      </c>
      <c r="L99" s="324">
        <v>33000000</v>
      </c>
      <c r="M99" s="325">
        <f>L99*0.9</f>
        <v>29700000</v>
      </c>
      <c r="N99" s="326">
        <v>46023</v>
      </c>
      <c r="O99" s="327">
        <v>46722</v>
      </c>
      <c r="P99" s="201"/>
      <c r="Q99" s="328" t="s">
        <v>211</v>
      </c>
      <c r="R99" s="328"/>
      <c r="S99" s="329" t="s">
        <v>211</v>
      </c>
      <c r="T99" s="204"/>
      <c r="U99" s="204"/>
      <c r="V99" s="204"/>
      <c r="W99" s="204" t="s">
        <v>211</v>
      </c>
      <c r="X99" s="204" t="s">
        <v>211</v>
      </c>
      <c r="Y99" s="317" t="s">
        <v>260</v>
      </c>
      <c r="Z99" s="330" t="s">
        <v>211</v>
      </c>
    </row>
    <row r="100" spans="1:26" ht="195.75" thickBot="1" x14ac:dyDescent="0.3">
      <c r="A100" s="136">
        <v>95</v>
      </c>
      <c r="B100" s="331" t="s">
        <v>268</v>
      </c>
      <c r="C100" s="294" t="s">
        <v>174</v>
      </c>
      <c r="D100" s="294">
        <v>46789758</v>
      </c>
      <c r="E100" s="433">
        <v>102129363</v>
      </c>
      <c r="F100" s="295">
        <v>600077381</v>
      </c>
      <c r="G100" s="333" t="s">
        <v>269</v>
      </c>
      <c r="H100" s="280" t="s">
        <v>258</v>
      </c>
      <c r="I100" s="280" t="s">
        <v>42</v>
      </c>
      <c r="J100" s="280" t="s">
        <v>42</v>
      </c>
      <c r="K100" s="296" t="s">
        <v>270</v>
      </c>
      <c r="L100" s="334">
        <v>27000000</v>
      </c>
      <c r="M100" s="335">
        <f>L100*0.9</f>
        <v>24300000</v>
      </c>
      <c r="N100" s="363">
        <v>46023</v>
      </c>
      <c r="O100" s="364">
        <v>46722</v>
      </c>
      <c r="P100" s="338"/>
      <c r="Q100" s="339" t="s">
        <v>211</v>
      </c>
      <c r="R100" s="339"/>
      <c r="S100" s="340" t="s">
        <v>211</v>
      </c>
      <c r="T100" s="341"/>
      <c r="U100" s="341"/>
      <c r="V100" s="341" t="s">
        <v>211</v>
      </c>
      <c r="W100" s="341" t="s">
        <v>211</v>
      </c>
      <c r="X100" s="341" t="s">
        <v>211</v>
      </c>
      <c r="Y100" s="331" t="s">
        <v>260</v>
      </c>
      <c r="Z100" s="342" t="s">
        <v>211</v>
      </c>
    </row>
    <row r="101" spans="1:26" ht="135.75" thickBot="1" x14ac:dyDescent="0.3">
      <c r="A101" s="136">
        <v>96</v>
      </c>
      <c r="B101" s="203" t="s">
        <v>271</v>
      </c>
      <c r="C101" s="16" t="s">
        <v>174</v>
      </c>
      <c r="D101" s="17">
        <v>46789723</v>
      </c>
      <c r="E101" s="17">
        <v>102129312</v>
      </c>
      <c r="F101" s="18">
        <v>600077365</v>
      </c>
      <c r="G101" s="200" t="s">
        <v>272</v>
      </c>
      <c r="H101" s="280" t="s">
        <v>258</v>
      </c>
      <c r="I101" s="280" t="s">
        <v>42</v>
      </c>
      <c r="J101" s="280" t="s">
        <v>42</v>
      </c>
      <c r="K101" s="24" t="s">
        <v>273</v>
      </c>
      <c r="L101" s="343">
        <v>27000000</v>
      </c>
      <c r="M101" s="344">
        <f>L101*0.9</f>
        <v>24300000</v>
      </c>
      <c r="N101" s="27">
        <v>46023</v>
      </c>
      <c r="O101" s="28">
        <v>46722</v>
      </c>
      <c r="P101" s="196" t="s">
        <v>211</v>
      </c>
      <c r="Q101" s="197" t="s">
        <v>211</v>
      </c>
      <c r="R101" s="197"/>
      <c r="S101" s="198" t="s">
        <v>211</v>
      </c>
      <c r="T101" s="205"/>
      <c r="U101" s="205"/>
      <c r="V101" s="205" t="s">
        <v>211</v>
      </c>
      <c r="W101" s="205" t="s">
        <v>211</v>
      </c>
      <c r="X101" s="205" t="s">
        <v>211</v>
      </c>
      <c r="Y101" s="203" t="s">
        <v>260</v>
      </c>
      <c r="Z101" s="195" t="s">
        <v>211</v>
      </c>
    </row>
    <row r="102" spans="1:26" ht="150.75" thickBot="1" x14ac:dyDescent="0.3">
      <c r="A102" s="136">
        <v>97</v>
      </c>
      <c r="B102" s="203" t="s">
        <v>274</v>
      </c>
      <c r="C102" s="16" t="s">
        <v>174</v>
      </c>
      <c r="D102" s="17">
        <v>46789766</v>
      </c>
      <c r="E102" s="17">
        <v>102129371</v>
      </c>
      <c r="F102" s="18">
        <v>600077390</v>
      </c>
      <c r="G102" s="193" t="s">
        <v>275</v>
      </c>
      <c r="H102" s="11" t="s">
        <v>258</v>
      </c>
      <c r="I102" s="19" t="s">
        <v>42</v>
      </c>
      <c r="J102" s="19" t="s">
        <v>42</v>
      </c>
      <c r="K102" s="24" t="s">
        <v>276</v>
      </c>
      <c r="L102" s="345">
        <v>45000000</v>
      </c>
      <c r="M102" s="346">
        <f>L102*0.7</f>
        <v>31499999.999999996</v>
      </c>
      <c r="N102" s="27">
        <v>46023</v>
      </c>
      <c r="O102" s="28">
        <v>46722</v>
      </c>
      <c r="P102" s="194"/>
      <c r="Q102" s="199" t="s">
        <v>211</v>
      </c>
      <c r="R102" s="199"/>
      <c r="S102" s="195" t="s">
        <v>211</v>
      </c>
      <c r="T102" s="192"/>
      <c r="U102" s="192"/>
      <c r="V102" s="192" t="s">
        <v>211</v>
      </c>
      <c r="W102" s="192"/>
      <c r="X102" s="192" t="s">
        <v>211</v>
      </c>
      <c r="Y102" s="203" t="s">
        <v>260</v>
      </c>
      <c r="Z102" s="195" t="s">
        <v>211</v>
      </c>
    </row>
    <row r="103" spans="1:26" ht="150.75" thickBot="1" x14ac:dyDescent="0.3">
      <c r="A103" s="136">
        <v>98</v>
      </c>
      <c r="B103" s="203" t="s">
        <v>277</v>
      </c>
      <c r="C103" s="16" t="s">
        <v>174</v>
      </c>
      <c r="D103" s="17">
        <v>46789677</v>
      </c>
      <c r="E103" s="17">
        <v>102553998</v>
      </c>
      <c r="F103" s="18">
        <v>600077578</v>
      </c>
      <c r="G103" s="193" t="s">
        <v>278</v>
      </c>
      <c r="H103" s="19" t="s">
        <v>258</v>
      </c>
      <c r="I103" s="19" t="s">
        <v>42</v>
      </c>
      <c r="J103" s="19" t="s">
        <v>42</v>
      </c>
      <c r="K103" s="24" t="s">
        <v>279</v>
      </c>
      <c r="L103" s="434">
        <v>33000000</v>
      </c>
      <c r="M103" s="26">
        <f>L103*0.7</f>
        <v>23100000</v>
      </c>
      <c r="N103" s="27">
        <v>46023</v>
      </c>
      <c r="O103" s="28">
        <v>46722</v>
      </c>
      <c r="P103" s="194"/>
      <c r="Q103" s="199" t="s">
        <v>211</v>
      </c>
      <c r="R103" s="199"/>
      <c r="S103" s="195" t="s">
        <v>211</v>
      </c>
      <c r="T103" s="192"/>
      <c r="U103" s="192"/>
      <c r="V103" s="192" t="s">
        <v>211</v>
      </c>
      <c r="W103" s="192" t="s">
        <v>211</v>
      </c>
      <c r="X103" s="192" t="s">
        <v>211</v>
      </c>
      <c r="Y103" s="203" t="s">
        <v>260</v>
      </c>
      <c r="Z103" s="195" t="s">
        <v>211</v>
      </c>
    </row>
    <row r="104" spans="1:26" ht="120.75" thickBot="1" x14ac:dyDescent="0.3">
      <c r="A104" s="136">
        <v>99</v>
      </c>
      <c r="B104" s="203" t="s">
        <v>280</v>
      </c>
      <c r="C104" s="16" t="s">
        <v>174</v>
      </c>
      <c r="D104" s="17">
        <v>831476</v>
      </c>
      <c r="E104" s="17">
        <v>102129398</v>
      </c>
      <c r="F104" s="18">
        <v>600077411</v>
      </c>
      <c r="G104" s="200" t="s">
        <v>281</v>
      </c>
      <c r="H104" s="19" t="s">
        <v>258</v>
      </c>
      <c r="I104" s="19" t="s">
        <v>42</v>
      </c>
      <c r="J104" s="19" t="s">
        <v>42</v>
      </c>
      <c r="K104" s="24" t="s">
        <v>282</v>
      </c>
      <c r="L104" s="345">
        <v>37000000</v>
      </c>
      <c r="M104" s="26">
        <f>L104*0.7</f>
        <v>25900000</v>
      </c>
      <c r="N104" s="27">
        <v>46023</v>
      </c>
      <c r="O104" s="28">
        <v>46722</v>
      </c>
      <c r="P104" s="194"/>
      <c r="Q104" s="199" t="s">
        <v>211</v>
      </c>
      <c r="R104" s="199"/>
      <c r="S104" s="195" t="s">
        <v>211</v>
      </c>
      <c r="T104" s="192"/>
      <c r="U104" s="192"/>
      <c r="V104" s="192" t="s">
        <v>211</v>
      </c>
      <c r="W104" s="192"/>
      <c r="X104" s="192" t="s">
        <v>211</v>
      </c>
      <c r="Y104" s="203" t="s">
        <v>260</v>
      </c>
      <c r="Z104" s="195" t="s">
        <v>211</v>
      </c>
    </row>
    <row r="105" spans="1:26" ht="240.75" thickBot="1" x14ac:dyDescent="0.3">
      <c r="A105" s="136">
        <v>100</v>
      </c>
      <c r="B105" s="238" t="s">
        <v>362</v>
      </c>
      <c r="C105" s="16" t="s">
        <v>174</v>
      </c>
      <c r="D105" s="29">
        <v>46789791</v>
      </c>
      <c r="E105" s="29">
        <v>102129703</v>
      </c>
      <c r="F105" s="29">
        <v>600077705</v>
      </c>
      <c r="G105" s="23" t="s">
        <v>363</v>
      </c>
      <c r="H105" s="19" t="s">
        <v>258</v>
      </c>
      <c r="I105" s="19" t="s">
        <v>42</v>
      </c>
      <c r="J105" s="19" t="s">
        <v>42</v>
      </c>
      <c r="K105" s="24" t="s">
        <v>364</v>
      </c>
      <c r="L105" s="345">
        <v>35000000</v>
      </c>
      <c r="M105" s="26">
        <f>L105*0.7</f>
        <v>24500000</v>
      </c>
      <c r="N105" s="27">
        <v>46023</v>
      </c>
      <c r="O105" s="28">
        <v>46722</v>
      </c>
      <c r="P105" s="129" t="s">
        <v>365</v>
      </c>
      <c r="Q105" s="17" t="s">
        <v>365</v>
      </c>
      <c r="R105" s="17" t="s">
        <v>365</v>
      </c>
      <c r="S105" s="18" t="s">
        <v>365</v>
      </c>
      <c r="T105" s="19"/>
      <c r="U105" s="19" t="s">
        <v>211</v>
      </c>
      <c r="V105" s="19" t="s">
        <v>211</v>
      </c>
      <c r="W105" s="19" t="s">
        <v>211</v>
      </c>
      <c r="X105" s="19" t="s">
        <v>211</v>
      </c>
      <c r="Y105" s="238" t="s">
        <v>260</v>
      </c>
      <c r="Z105" s="18" t="s">
        <v>211</v>
      </c>
    </row>
    <row r="106" spans="1:26" ht="409.6" thickBot="1" x14ac:dyDescent="0.3">
      <c r="A106" s="136">
        <v>101</v>
      </c>
      <c r="B106" s="238" t="s">
        <v>366</v>
      </c>
      <c r="C106" s="16" t="s">
        <v>174</v>
      </c>
      <c r="D106" s="435">
        <v>72744341</v>
      </c>
      <c r="E106" s="435">
        <v>116200561</v>
      </c>
      <c r="F106" s="435">
        <v>600077217</v>
      </c>
      <c r="G106" s="11" t="s">
        <v>367</v>
      </c>
      <c r="H106" s="19" t="s">
        <v>258</v>
      </c>
      <c r="I106" s="19" t="s">
        <v>42</v>
      </c>
      <c r="J106" s="19" t="s">
        <v>42</v>
      </c>
      <c r="K106" s="24" t="s">
        <v>368</v>
      </c>
      <c r="L106" s="436">
        <v>35000000</v>
      </c>
      <c r="M106" s="437">
        <f t="shared" ref="M106:M114" si="7">L106*0.85</f>
        <v>29750000</v>
      </c>
      <c r="N106" s="438">
        <v>46023</v>
      </c>
      <c r="O106" s="438">
        <v>46752</v>
      </c>
      <c r="P106" s="129"/>
      <c r="Q106" s="17"/>
      <c r="R106" s="17" t="s">
        <v>365</v>
      </c>
      <c r="S106" s="18" t="s">
        <v>211</v>
      </c>
      <c r="T106" s="19"/>
      <c r="U106" s="19" t="s">
        <v>211</v>
      </c>
      <c r="V106" s="19" t="s">
        <v>211</v>
      </c>
      <c r="W106" s="19" t="s">
        <v>211</v>
      </c>
      <c r="X106" s="19" t="s">
        <v>211</v>
      </c>
      <c r="Y106" s="238" t="s">
        <v>260</v>
      </c>
      <c r="Z106" s="18" t="s">
        <v>211</v>
      </c>
    </row>
    <row r="107" spans="1:26" ht="75.75" thickBot="1" x14ac:dyDescent="0.3">
      <c r="A107" s="136">
        <v>102</v>
      </c>
      <c r="B107" s="439" t="s">
        <v>159</v>
      </c>
      <c r="C107" s="309" t="s">
        <v>53</v>
      </c>
      <c r="D107" s="440" t="s">
        <v>160</v>
      </c>
      <c r="E107" s="441">
        <v>102129452</v>
      </c>
      <c r="F107" s="442">
        <v>600077438</v>
      </c>
      <c r="G107" s="443" t="s">
        <v>149</v>
      </c>
      <c r="H107" s="443" t="s">
        <v>138</v>
      </c>
      <c r="I107" s="444" t="s">
        <v>42</v>
      </c>
      <c r="J107" s="444" t="s">
        <v>57</v>
      </c>
      <c r="K107" s="445" t="s">
        <v>150</v>
      </c>
      <c r="L107" s="446">
        <v>4500000</v>
      </c>
      <c r="M107" s="446">
        <f t="shared" si="7"/>
        <v>3825000</v>
      </c>
      <c r="N107" s="447" t="s">
        <v>369</v>
      </c>
      <c r="O107" s="448" t="s">
        <v>370</v>
      </c>
      <c r="P107" s="13"/>
      <c r="Q107" s="46"/>
      <c r="R107" s="46" t="s">
        <v>44</v>
      </c>
      <c r="S107" s="14" t="s">
        <v>44</v>
      </c>
      <c r="T107" s="15"/>
      <c r="U107" s="15"/>
      <c r="V107" s="15"/>
      <c r="W107" s="15"/>
      <c r="X107" s="15"/>
      <c r="Y107" s="235" t="s">
        <v>163</v>
      </c>
      <c r="Z107" s="471" t="s">
        <v>45</v>
      </c>
    </row>
    <row r="108" spans="1:26" ht="75.75" thickBot="1" x14ac:dyDescent="0.3">
      <c r="A108" s="136">
        <v>103</v>
      </c>
      <c r="B108" s="439" t="s">
        <v>159</v>
      </c>
      <c r="C108" s="309" t="s">
        <v>53</v>
      </c>
      <c r="D108" s="440" t="s">
        <v>160</v>
      </c>
      <c r="E108" s="441">
        <v>102129452</v>
      </c>
      <c r="F108" s="442">
        <v>600077438</v>
      </c>
      <c r="G108" s="449" t="s">
        <v>157</v>
      </c>
      <c r="H108" s="449" t="s">
        <v>138</v>
      </c>
      <c r="I108" s="444" t="s">
        <v>42</v>
      </c>
      <c r="J108" s="444" t="s">
        <v>57</v>
      </c>
      <c r="K108" s="449" t="s">
        <v>165</v>
      </c>
      <c r="L108" s="450">
        <v>15000000</v>
      </c>
      <c r="M108" s="450">
        <f t="shared" si="7"/>
        <v>12750000</v>
      </c>
      <c r="N108" s="451" t="s">
        <v>369</v>
      </c>
      <c r="O108" s="452" t="s">
        <v>370</v>
      </c>
      <c r="P108" s="13"/>
      <c r="Q108" s="46"/>
      <c r="R108" s="46"/>
      <c r="S108" s="14"/>
      <c r="T108" s="15"/>
      <c r="U108" s="15"/>
      <c r="V108" s="15"/>
      <c r="W108" s="15" t="s">
        <v>44</v>
      </c>
      <c r="X108" s="15"/>
      <c r="Y108" s="235" t="s">
        <v>163</v>
      </c>
      <c r="Z108" s="471" t="s">
        <v>45</v>
      </c>
    </row>
    <row r="109" spans="1:26" ht="75.75" thickBot="1" x14ac:dyDescent="0.3">
      <c r="A109" s="136">
        <v>104</v>
      </c>
      <c r="B109" s="439" t="s">
        <v>159</v>
      </c>
      <c r="C109" s="309" t="s">
        <v>53</v>
      </c>
      <c r="D109" s="440" t="s">
        <v>160</v>
      </c>
      <c r="E109" s="441">
        <v>102129452</v>
      </c>
      <c r="F109" s="442">
        <v>600077438</v>
      </c>
      <c r="G109" s="453" t="s">
        <v>166</v>
      </c>
      <c r="H109" s="449" t="s">
        <v>138</v>
      </c>
      <c r="I109" s="444" t="s">
        <v>42</v>
      </c>
      <c r="J109" s="444" t="s">
        <v>57</v>
      </c>
      <c r="K109" s="24" t="s">
        <v>167</v>
      </c>
      <c r="L109" s="42">
        <v>3000000</v>
      </c>
      <c r="M109" s="42">
        <f t="shared" si="7"/>
        <v>2550000</v>
      </c>
      <c r="N109" s="451" t="s">
        <v>369</v>
      </c>
      <c r="O109" s="452" t="s">
        <v>370</v>
      </c>
      <c r="P109" s="13"/>
      <c r="Q109" s="46"/>
      <c r="R109" s="46"/>
      <c r="S109" s="14"/>
      <c r="T109" s="15"/>
      <c r="U109" s="15"/>
      <c r="V109" s="15"/>
      <c r="W109" s="15" t="s">
        <v>44</v>
      </c>
      <c r="X109" s="15"/>
      <c r="Y109" s="235" t="s">
        <v>163</v>
      </c>
      <c r="Z109" s="471" t="s">
        <v>45</v>
      </c>
    </row>
    <row r="110" spans="1:26" ht="75.75" thickBot="1" x14ac:dyDescent="0.3">
      <c r="A110" s="136">
        <v>105</v>
      </c>
      <c r="B110" s="439" t="s">
        <v>159</v>
      </c>
      <c r="C110" s="309" t="s">
        <v>53</v>
      </c>
      <c r="D110" s="440" t="s">
        <v>160</v>
      </c>
      <c r="E110" s="441">
        <v>102129452</v>
      </c>
      <c r="F110" s="442">
        <v>600077438</v>
      </c>
      <c r="G110" s="453" t="s">
        <v>371</v>
      </c>
      <c r="H110" s="449" t="s">
        <v>138</v>
      </c>
      <c r="I110" s="444" t="s">
        <v>42</v>
      </c>
      <c r="J110" s="444" t="s">
        <v>57</v>
      </c>
      <c r="K110" s="24" t="s">
        <v>167</v>
      </c>
      <c r="L110" s="42">
        <v>4000000</v>
      </c>
      <c r="M110" s="43">
        <f t="shared" si="7"/>
        <v>3400000</v>
      </c>
      <c r="N110" s="451" t="s">
        <v>369</v>
      </c>
      <c r="O110" s="452" t="s">
        <v>370</v>
      </c>
      <c r="P110" s="13"/>
      <c r="Q110" s="46"/>
      <c r="R110" s="46" t="s">
        <v>44</v>
      </c>
      <c r="S110" s="14"/>
      <c r="T110" s="15"/>
      <c r="U110" s="15"/>
      <c r="V110" s="15" t="s">
        <v>44</v>
      </c>
      <c r="W110" s="15" t="s">
        <v>44</v>
      </c>
      <c r="X110" s="15"/>
      <c r="Y110" s="235" t="s">
        <v>163</v>
      </c>
      <c r="Z110" s="471" t="s">
        <v>45</v>
      </c>
    </row>
    <row r="111" spans="1:26" ht="75.75" thickBot="1" x14ac:dyDescent="0.3">
      <c r="A111" s="136">
        <v>106</v>
      </c>
      <c r="B111" s="439" t="s">
        <v>159</v>
      </c>
      <c r="C111" s="309" t="s">
        <v>53</v>
      </c>
      <c r="D111" s="440" t="s">
        <v>160</v>
      </c>
      <c r="E111" s="441">
        <v>102129452</v>
      </c>
      <c r="F111" s="442">
        <v>600077438</v>
      </c>
      <c r="G111" s="443" t="s">
        <v>372</v>
      </c>
      <c r="H111" s="443" t="s">
        <v>138</v>
      </c>
      <c r="I111" s="444" t="s">
        <v>42</v>
      </c>
      <c r="J111" s="444" t="s">
        <v>57</v>
      </c>
      <c r="K111" s="445" t="s">
        <v>373</v>
      </c>
      <c r="L111" s="446">
        <v>5000000</v>
      </c>
      <c r="M111" s="446">
        <f t="shared" si="7"/>
        <v>4250000</v>
      </c>
      <c r="N111" s="447" t="s">
        <v>369</v>
      </c>
      <c r="O111" s="448" t="s">
        <v>370</v>
      </c>
      <c r="P111" s="454" t="s">
        <v>44</v>
      </c>
      <c r="Q111" s="455"/>
      <c r="R111" s="455"/>
      <c r="S111" s="456" t="s">
        <v>44</v>
      </c>
      <c r="T111" s="472"/>
      <c r="U111" s="472"/>
      <c r="V111" s="472"/>
      <c r="W111" s="472"/>
      <c r="X111" s="472"/>
      <c r="Y111" s="235" t="s">
        <v>163</v>
      </c>
      <c r="Z111" s="471" t="s">
        <v>45</v>
      </c>
    </row>
    <row r="112" spans="1:26" ht="75.75" thickBot="1" x14ac:dyDescent="0.3">
      <c r="A112" s="136">
        <v>107</v>
      </c>
      <c r="B112" s="439" t="s">
        <v>159</v>
      </c>
      <c r="C112" s="309" t="s">
        <v>53</v>
      </c>
      <c r="D112" s="440" t="s">
        <v>160</v>
      </c>
      <c r="E112" s="441">
        <v>102129452</v>
      </c>
      <c r="F112" s="442">
        <v>600077438</v>
      </c>
      <c r="G112" s="453" t="s">
        <v>374</v>
      </c>
      <c r="H112" s="443" t="s">
        <v>138</v>
      </c>
      <c r="I112" s="444" t="s">
        <v>42</v>
      </c>
      <c r="J112" s="444" t="s">
        <v>57</v>
      </c>
      <c r="K112" s="457" t="s">
        <v>375</v>
      </c>
      <c r="L112" s="42">
        <v>1500000</v>
      </c>
      <c r="M112" s="43">
        <f t="shared" si="7"/>
        <v>1275000</v>
      </c>
      <c r="N112" s="447" t="s">
        <v>369</v>
      </c>
      <c r="O112" s="447" t="s">
        <v>370</v>
      </c>
      <c r="P112" s="238"/>
      <c r="Q112" s="46" t="s">
        <v>44</v>
      </c>
      <c r="R112" s="46" t="s">
        <v>44</v>
      </c>
      <c r="S112" s="30"/>
      <c r="T112" s="11"/>
      <c r="U112" s="11"/>
      <c r="V112" s="15" t="s">
        <v>44</v>
      </c>
      <c r="W112" s="15" t="s">
        <v>44</v>
      </c>
      <c r="X112" s="11"/>
      <c r="Y112" s="235" t="s">
        <v>163</v>
      </c>
      <c r="Z112" s="471" t="s">
        <v>45</v>
      </c>
    </row>
    <row r="113" spans="1:26" ht="75.75" thickBot="1" x14ac:dyDescent="0.3">
      <c r="A113" s="136">
        <v>108</v>
      </c>
      <c r="B113" s="439" t="s">
        <v>159</v>
      </c>
      <c r="C113" s="309" t="s">
        <v>53</v>
      </c>
      <c r="D113" s="440" t="s">
        <v>160</v>
      </c>
      <c r="E113" s="441">
        <v>102129452</v>
      </c>
      <c r="F113" s="442">
        <v>600077438</v>
      </c>
      <c r="G113" s="453" t="s">
        <v>376</v>
      </c>
      <c r="H113" s="443" t="s">
        <v>138</v>
      </c>
      <c r="I113" s="444" t="s">
        <v>42</v>
      </c>
      <c r="J113" s="444" t="s">
        <v>57</v>
      </c>
      <c r="K113" s="24" t="s">
        <v>377</v>
      </c>
      <c r="L113" s="42">
        <v>5000000</v>
      </c>
      <c r="M113" s="43">
        <f t="shared" si="7"/>
        <v>4250000</v>
      </c>
      <c r="N113" s="447" t="s">
        <v>369</v>
      </c>
      <c r="O113" s="448" t="s">
        <v>370</v>
      </c>
      <c r="P113" s="238"/>
      <c r="Q113" s="16"/>
      <c r="R113" s="16"/>
      <c r="S113" s="30"/>
      <c r="T113" s="11"/>
      <c r="U113" s="11"/>
      <c r="V113" s="11"/>
      <c r="W113" s="11"/>
      <c r="X113" s="11"/>
      <c r="Y113" s="235" t="s">
        <v>163</v>
      </c>
      <c r="Z113" s="471" t="s">
        <v>45</v>
      </c>
    </row>
    <row r="114" spans="1:26" ht="75.75" thickBot="1" x14ac:dyDescent="0.3">
      <c r="A114" s="136">
        <v>109</v>
      </c>
      <c r="B114" s="439" t="s">
        <v>159</v>
      </c>
      <c r="C114" s="309" t="s">
        <v>53</v>
      </c>
      <c r="D114" s="440" t="s">
        <v>160</v>
      </c>
      <c r="E114" s="441">
        <v>102129452</v>
      </c>
      <c r="F114" s="442">
        <v>600077438</v>
      </c>
      <c r="G114" s="453" t="s">
        <v>378</v>
      </c>
      <c r="H114" s="443" t="s">
        <v>138</v>
      </c>
      <c r="I114" s="444" t="s">
        <v>42</v>
      </c>
      <c r="J114" s="444" t="s">
        <v>57</v>
      </c>
      <c r="K114" s="24" t="s">
        <v>377</v>
      </c>
      <c r="L114" s="42">
        <v>30000000</v>
      </c>
      <c r="M114" s="43">
        <f t="shared" si="7"/>
        <v>25500000</v>
      </c>
      <c r="N114" s="447" t="s">
        <v>369</v>
      </c>
      <c r="O114" s="448" t="s">
        <v>370</v>
      </c>
      <c r="P114" s="238"/>
      <c r="Q114" s="16"/>
      <c r="R114" s="16"/>
      <c r="S114" s="30"/>
      <c r="T114" s="11"/>
      <c r="U114" s="11"/>
      <c r="V114" s="11"/>
      <c r="W114" s="11"/>
      <c r="X114" s="11"/>
      <c r="Y114" s="235" t="s">
        <v>163</v>
      </c>
      <c r="Z114" s="471" t="s">
        <v>45</v>
      </c>
    </row>
    <row r="115" spans="1:26" ht="120.75" thickBot="1" x14ac:dyDescent="0.3">
      <c r="A115" s="136">
        <v>110</v>
      </c>
      <c r="B115" s="276" t="s">
        <v>52</v>
      </c>
      <c r="C115" s="309" t="s">
        <v>53</v>
      </c>
      <c r="D115" s="309" t="s">
        <v>54</v>
      </c>
      <c r="E115" s="309">
        <v>102129401</v>
      </c>
      <c r="F115" s="458">
        <v>600077420</v>
      </c>
      <c r="G115" s="270" t="s">
        <v>55</v>
      </c>
      <c r="H115" s="270" t="s">
        <v>38</v>
      </c>
      <c r="I115" s="270" t="s">
        <v>42</v>
      </c>
      <c r="J115" s="270" t="s">
        <v>57</v>
      </c>
      <c r="K115" s="272" t="s">
        <v>58</v>
      </c>
      <c r="L115" s="459">
        <v>9000000</v>
      </c>
      <c r="M115" s="460">
        <v>7650000</v>
      </c>
      <c r="N115" s="276">
        <v>2025</v>
      </c>
      <c r="O115" s="396">
        <v>2027</v>
      </c>
      <c r="P115" s="276" t="s">
        <v>44</v>
      </c>
      <c r="Q115" s="309" t="s">
        <v>44</v>
      </c>
      <c r="R115" s="309" t="s">
        <v>44</v>
      </c>
      <c r="S115" s="396" t="s">
        <v>44</v>
      </c>
      <c r="T115" s="270"/>
      <c r="U115" s="270" t="s">
        <v>44</v>
      </c>
      <c r="V115" s="270" t="s">
        <v>44</v>
      </c>
      <c r="W115" s="270"/>
      <c r="X115" s="270"/>
      <c r="Y115" s="276" t="s">
        <v>260</v>
      </c>
      <c r="Z115" s="309" t="s">
        <v>61</v>
      </c>
    </row>
    <row r="116" spans="1:26" ht="120.75" thickBot="1" x14ac:dyDescent="0.3">
      <c r="A116" s="136">
        <v>111</v>
      </c>
      <c r="B116" s="286" t="s">
        <v>52</v>
      </c>
      <c r="C116" s="289" t="s">
        <v>53</v>
      </c>
      <c r="D116" s="289" t="s">
        <v>54</v>
      </c>
      <c r="E116" s="289">
        <v>102129401</v>
      </c>
      <c r="F116" s="290">
        <v>600077420</v>
      </c>
      <c r="G116" s="280" t="s">
        <v>379</v>
      </c>
      <c r="H116" s="280" t="s">
        <v>38</v>
      </c>
      <c r="I116" s="280" t="s">
        <v>42</v>
      </c>
      <c r="J116" s="280" t="s">
        <v>57</v>
      </c>
      <c r="K116" s="282" t="s">
        <v>380</v>
      </c>
      <c r="L116" s="291">
        <v>6000000</v>
      </c>
      <c r="M116" s="292">
        <f>L116*0.85</f>
        <v>5100000</v>
      </c>
      <c r="N116" s="286">
        <v>2025</v>
      </c>
      <c r="O116" s="290">
        <v>2027</v>
      </c>
      <c r="P116" s="286" t="s">
        <v>44</v>
      </c>
      <c r="Q116" s="289" t="s">
        <v>44</v>
      </c>
      <c r="R116" s="289" t="s">
        <v>44</v>
      </c>
      <c r="S116" s="290" t="s">
        <v>44</v>
      </c>
      <c r="T116" s="280"/>
      <c r="U116" s="280" t="s">
        <v>44</v>
      </c>
      <c r="V116" s="280" t="s">
        <v>44</v>
      </c>
      <c r="W116" s="280"/>
      <c r="X116" s="280"/>
      <c r="Y116" s="238" t="s">
        <v>381</v>
      </c>
      <c r="Z116" s="16" t="s">
        <v>61</v>
      </c>
    </row>
    <row r="117" spans="1:26" ht="120.75" thickBot="1" x14ac:dyDescent="0.3">
      <c r="A117" s="136">
        <v>112</v>
      </c>
      <c r="B117" s="286" t="s">
        <v>52</v>
      </c>
      <c r="C117" s="289" t="s">
        <v>53</v>
      </c>
      <c r="D117" s="289" t="s">
        <v>54</v>
      </c>
      <c r="E117" s="289">
        <v>102129401</v>
      </c>
      <c r="F117" s="290">
        <v>600077420</v>
      </c>
      <c r="G117" s="280" t="s">
        <v>382</v>
      </c>
      <c r="H117" s="280" t="s">
        <v>38</v>
      </c>
      <c r="I117" s="280" t="s">
        <v>42</v>
      </c>
      <c r="J117" s="280" t="s">
        <v>57</v>
      </c>
      <c r="K117" s="280" t="s">
        <v>383</v>
      </c>
      <c r="L117" s="291">
        <v>15000000</v>
      </c>
      <c r="M117" s="292">
        <f>L117*0.85</f>
        <v>12750000</v>
      </c>
      <c r="N117" s="286">
        <v>2025</v>
      </c>
      <c r="O117" s="290">
        <v>2027</v>
      </c>
      <c r="P117" s="286"/>
      <c r="Q117" s="289"/>
      <c r="R117" s="289"/>
      <c r="S117" s="290"/>
      <c r="T117" s="280"/>
      <c r="U117" s="280"/>
      <c r="V117" s="280"/>
      <c r="W117" s="280" t="s">
        <v>44</v>
      </c>
      <c r="X117" s="280"/>
      <c r="Y117" s="238" t="s">
        <v>288</v>
      </c>
      <c r="Z117" s="16" t="s">
        <v>45</v>
      </c>
    </row>
    <row r="118" spans="1:26" ht="120.75" thickBot="1" x14ac:dyDescent="0.3">
      <c r="A118" s="136">
        <v>113</v>
      </c>
      <c r="B118" s="286" t="s">
        <v>52</v>
      </c>
      <c r="C118" s="289" t="s">
        <v>53</v>
      </c>
      <c r="D118" s="289" t="s">
        <v>54</v>
      </c>
      <c r="E118" s="289">
        <v>102129401</v>
      </c>
      <c r="F118" s="290">
        <v>600077420</v>
      </c>
      <c r="G118" s="296" t="s">
        <v>384</v>
      </c>
      <c r="H118" s="280" t="s">
        <v>38</v>
      </c>
      <c r="I118" s="280" t="s">
        <v>42</v>
      </c>
      <c r="J118" s="280" t="s">
        <v>57</v>
      </c>
      <c r="K118" s="296" t="s">
        <v>385</v>
      </c>
      <c r="L118" s="297">
        <v>7000000</v>
      </c>
      <c r="M118" s="298">
        <f>L118*0.85</f>
        <v>5950000</v>
      </c>
      <c r="N118" s="286">
        <v>2025</v>
      </c>
      <c r="O118" s="290">
        <v>2027</v>
      </c>
      <c r="P118" s="299"/>
      <c r="Q118" s="294"/>
      <c r="R118" s="294"/>
      <c r="S118" s="295"/>
      <c r="T118" s="296"/>
      <c r="U118" s="296"/>
      <c r="V118" s="296"/>
      <c r="W118" s="296"/>
      <c r="X118" s="296" t="s">
        <v>44</v>
      </c>
      <c r="Y118" s="238" t="s">
        <v>381</v>
      </c>
      <c r="Z118" s="16" t="s">
        <v>61</v>
      </c>
    </row>
    <row r="119" spans="1:26" ht="90.75" thickBot="1" x14ac:dyDescent="0.3">
      <c r="A119" s="136">
        <v>114</v>
      </c>
      <c r="B119" s="276" t="s">
        <v>386</v>
      </c>
      <c r="C119" s="309" t="s">
        <v>129</v>
      </c>
      <c r="D119" s="268">
        <v>46787267</v>
      </c>
      <c r="E119" s="268">
        <v>102129690</v>
      </c>
      <c r="F119" s="461">
        <v>600077000</v>
      </c>
      <c r="G119" s="270" t="s">
        <v>387</v>
      </c>
      <c r="H119" s="271" t="s">
        <v>138</v>
      </c>
      <c r="I119" s="271" t="s">
        <v>42</v>
      </c>
      <c r="J119" s="271" t="s">
        <v>43</v>
      </c>
      <c r="K119" s="272" t="s">
        <v>388</v>
      </c>
      <c r="L119" s="273">
        <v>40000000</v>
      </c>
      <c r="M119" s="274">
        <f>L119*0.85</f>
        <v>34000000</v>
      </c>
      <c r="N119" s="275">
        <v>2025</v>
      </c>
      <c r="O119" s="269">
        <v>2027</v>
      </c>
      <c r="P119" s="275" t="s">
        <v>44</v>
      </c>
      <c r="Q119" s="268" t="s">
        <v>44</v>
      </c>
      <c r="R119" s="268" t="s">
        <v>44</v>
      </c>
      <c r="S119" s="269" t="s">
        <v>44</v>
      </c>
      <c r="T119" s="271"/>
      <c r="U119" s="271" t="s">
        <v>44</v>
      </c>
      <c r="V119" s="271" t="s">
        <v>44</v>
      </c>
      <c r="W119" s="271"/>
      <c r="X119" s="271"/>
      <c r="Y119" s="276" t="s">
        <v>260</v>
      </c>
      <c r="Z119" s="269" t="s">
        <v>389</v>
      </c>
    </row>
    <row r="120" spans="1:26" ht="90.75" thickBot="1" x14ac:dyDescent="0.3">
      <c r="A120" s="136">
        <v>115</v>
      </c>
      <c r="B120" s="286" t="s">
        <v>386</v>
      </c>
      <c r="C120" s="289" t="s">
        <v>129</v>
      </c>
      <c r="D120" s="278">
        <v>46787267</v>
      </c>
      <c r="E120" s="278">
        <v>102129690</v>
      </c>
      <c r="F120" s="279">
        <v>600077000</v>
      </c>
      <c r="G120" s="280" t="s">
        <v>390</v>
      </c>
      <c r="H120" s="281" t="s">
        <v>138</v>
      </c>
      <c r="I120" s="281" t="s">
        <v>42</v>
      </c>
      <c r="J120" s="281" t="s">
        <v>43</v>
      </c>
      <c r="K120" s="282" t="s">
        <v>391</v>
      </c>
      <c r="L120" s="283">
        <v>40000000</v>
      </c>
      <c r="M120" s="284">
        <f t="shared" ref="M120:M121" si="8">L120*0.85</f>
        <v>34000000</v>
      </c>
      <c r="N120" s="285">
        <v>2025</v>
      </c>
      <c r="O120" s="279">
        <v>2027</v>
      </c>
      <c r="P120" s="285"/>
      <c r="Q120" s="278"/>
      <c r="R120" s="278"/>
      <c r="S120" s="279"/>
      <c r="T120" s="281"/>
      <c r="U120" s="281" t="s">
        <v>44</v>
      </c>
      <c r="V120" s="281" t="s">
        <v>44</v>
      </c>
      <c r="W120" s="281" t="s">
        <v>44</v>
      </c>
      <c r="X120" s="281"/>
      <c r="Y120" s="286" t="s">
        <v>260</v>
      </c>
      <c r="Z120" s="279" t="s">
        <v>45</v>
      </c>
    </row>
    <row r="121" spans="1:26" ht="90.75" thickBot="1" x14ac:dyDescent="0.3">
      <c r="A121" s="136">
        <v>116</v>
      </c>
      <c r="B121" s="286" t="s">
        <v>386</v>
      </c>
      <c r="C121" s="289" t="s">
        <v>129</v>
      </c>
      <c r="D121" s="289">
        <v>46787267</v>
      </c>
      <c r="E121" s="289">
        <v>102129690</v>
      </c>
      <c r="F121" s="290">
        <v>600077000</v>
      </c>
      <c r="G121" s="280" t="s">
        <v>392</v>
      </c>
      <c r="H121" s="280" t="s">
        <v>138</v>
      </c>
      <c r="I121" s="280" t="s">
        <v>42</v>
      </c>
      <c r="J121" s="280" t="s">
        <v>43</v>
      </c>
      <c r="K121" s="280" t="s">
        <v>393</v>
      </c>
      <c r="L121" s="291">
        <v>3000000</v>
      </c>
      <c r="M121" s="292">
        <f t="shared" si="8"/>
        <v>2550000</v>
      </c>
      <c r="N121" s="286">
        <v>2025</v>
      </c>
      <c r="O121" s="290">
        <v>2027</v>
      </c>
      <c r="P121" s="286"/>
      <c r="Q121" s="289"/>
      <c r="R121" s="289"/>
      <c r="S121" s="290"/>
      <c r="T121" s="280"/>
      <c r="U121" s="280"/>
      <c r="V121" s="280"/>
      <c r="W121" s="280"/>
      <c r="X121" s="280" t="s">
        <v>44</v>
      </c>
      <c r="Y121" s="286" t="s">
        <v>381</v>
      </c>
      <c r="Z121" s="290" t="s">
        <v>61</v>
      </c>
    </row>
    <row r="122" spans="1:26" ht="90.75" thickBot="1" x14ac:dyDescent="0.3">
      <c r="A122" s="136">
        <v>117</v>
      </c>
      <c r="B122" s="462" t="s">
        <v>386</v>
      </c>
      <c r="C122" s="463" t="s">
        <v>129</v>
      </c>
      <c r="D122" s="463">
        <v>46787267</v>
      </c>
      <c r="E122" s="463">
        <v>102129690</v>
      </c>
      <c r="F122" s="464">
        <v>600077000</v>
      </c>
      <c r="G122" s="465" t="s">
        <v>394</v>
      </c>
      <c r="H122" s="465" t="s">
        <v>138</v>
      </c>
      <c r="I122" s="465" t="s">
        <v>42</v>
      </c>
      <c r="J122" s="465" t="s">
        <v>43</v>
      </c>
      <c r="K122" s="465" t="s">
        <v>395</v>
      </c>
      <c r="L122" s="466">
        <v>3000000</v>
      </c>
      <c r="M122" s="467">
        <v>2550000</v>
      </c>
      <c r="N122" s="462">
        <v>2025</v>
      </c>
      <c r="O122" s="464">
        <v>2027</v>
      </c>
      <c r="P122" s="462" t="s">
        <v>44</v>
      </c>
      <c r="Q122" s="463" t="s">
        <v>44</v>
      </c>
      <c r="R122" s="463" t="s">
        <v>44</v>
      </c>
      <c r="S122" s="464" t="s">
        <v>44</v>
      </c>
      <c r="T122" s="465"/>
      <c r="U122" s="465"/>
      <c r="V122" s="465"/>
      <c r="W122" s="465" t="s">
        <v>44</v>
      </c>
      <c r="X122" s="465"/>
      <c r="Y122" s="462" t="s">
        <v>381</v>
      </c>
      <c r="Z122" s="464" t="s">
        <v>61</v>
      </c>
    </row>
    <row r="123" spans="1:26" ht="75.75" thickBot="1" x14ac:dyDescent="0.3">
      <c r="A123" s="474">
        <v>118</v>
      </c>
      <c r="B123" s="475" t="s">
        <v>424</v>
      </c>
      <c r="C123" s="476" t="s">
        <v>123</v>
      </c>
      <c r="D123" s="477">
        <v>46787704</v>
      </c>
      <c r="E123" s="478">
        <v>102129649</v>
      </c>
      <c r="F123" s="479">
        <v>600077527</v>
      </c>
      <c r="G123" s="480" t="s">
        <v>425</v>
      </c>
      <c r="H123" s="481" t="s">
        <v>38</v>
      </c>
      <c r="I123" s="481" t="s">
        <v>42</v>
      </c>
      <c r="J123" s="481" t="s">
        <v>125</v>
      </c>
      <c r="K123" s="473" t="s">
        <v>426</v>
      </c>
      <c r="L123" s="482">
        <v>3500000</v>
      </c>
      <c r="M123" s="483">
        <v>3000000</v>
      </c>
      <c r="N123" s="484" t="s">
        <v>427</v>
      </c>
      <c r="O123" s="485" t="s">
        <v>428</v>
      </c>
      <c r="P123" s="486" t="s">
        <v>114</v>
      </c>
      <c r="Q123" s="487" t="s">
        <v>114</v>
      </c>
      <c r="R123" s="487" t="s">
        <v>114</v>
      </c>
      <c r="S123" s="488" t="s">
        <v>365</v>
      </c>
      <c r="T123" s="489" t="s">
        <v>114</v>
      </c>
      <c r="U123" s="489" t="s">
        <v>114</v>
      </c>
      <c r="V123" s="489" t="s">
        <v>114</v>
      </c>
      <c r="W123" s="489" t="s">
        <v>114</v>
      </c>
      <c r="X123" s="489" t="s">
        <v>365</v>
      </c>
      <c r="Y123" s="475" t="s">
        <v>429</v>
      </c>
      <c r="Z123" s="490" t="s">
        <v>430</v>
      </c>
    </row>
    <row r="124" spans="1:26" ht="240.75" thickBot="1" x14ac:dyDescent="0.3">
      <c r="A124" s="474">
        <v>119</v>
      </c>
      <c r="B124" s="491" t="s">
        <v>366</v>
      </c>
      <c r="C124" s="491" t="s">
        <v>174</v>
      </c>
      <c r="D124" s="492">
        <v>72744341</v>
      </c>
      <c r="E124" s="492">
        <v>116200561</v>
      </c>
      <c r="F124" s="492">
        <v>600077217</v>
      </c>
      <c r="G124" s="493" t="s">
        <v>431</v>
      </c>
      <c r="H124" s="494" t="s">
        <v>258</v>
      </c>
      <c r="I124" s="494" t="s">
        <v>42</v>
      </c>
      <c r="J124" s="494" t="s">
        <v>42</v>
      </c>
      <c r="K124" s="495" t="s">
        <v>432</v>
      </c>
      <c r="L124" s="496">
        <v>4779849.8499999996</v>
      </c>
      <c r="M124" s="523">
        <v>4375572.8024999993</v>
      </c>
      <c r="N124" s="497">
        <v>46023</v>
      </c>
      <c r="O124" s="498">
        <v>46722</v>
      </c>
      <c r="P124" s="499"/>
      <c r="Q124" s="500"/>
      <c r="R124" s="500"/>
      <c r="S124" s="501"/>
      <c r="T124" s="494"/>
      <c r="U124" s="494"/>
      <c r="V124" s="494"/>
      <c r="W124" s="494"/>
      <c r="X124" s="502" t="s">
        <v>211</v>
      </c>
      <c r="Y124" s="503" t="s">
        <v>260</v>
      </c>
      <c r="Z124" s="504" t="s">
        <v>261</v>
      </c>
    </row>
    <row r="125" spans="1:26" ht="210.75" thickBot="1" x14ac:dyDescent="0.3">
      <c r="A125" s="474">
        <v>120</v>
      </c>
      <c r="B125" s="491" t="s">
        <v>362</v>
      </c>
      <c r="C125" s="505" t="s">
        <v>174</v>
      </c>
      <c r="D125" s="506">
        <v>46789791</v>
      </c>
      <c r="E125" s="506">
        <v>102129703</v>
      </c>
      <c r="F125" s="507">
        <v>600077705</v>
      </c>
      <c r="G125" s="508" t="s">
        <v>431</v>
      </c>
      <c r="H125" s="494" t="s">
        <v>258</v>
      </c>
      <c r="I125" s="494" t="s">
        <v>42</v>
      </c>
      <c r="J125" s="494" t="s">
        <v>42</v>
      </c>
      <c r="K125" s="495" t="s">
        <v>432</v>
      </c>
      <c r="L125" s="496">
        <v>3135938.18</v>
      </c>
      <c r="M125" s="523">
        <v>2978247.8830000004</v>
      </c>
      <c r="N125" s="497">
        <v>46023</v>
      </c>
      <c r="O125" s="498">
        <v>46722</v>
      </c>
      <c r="P125" s="499"/>
      <c r="Q125" s="500"/>
      <c r="R125" s="500"/>
      <c r="S125" s="501"/>
      <c r="T125" s="494"/>
      <c r="U125" s="494"/>
      <c r="V125" s="494"/>
      <c r="W125" s="494"/>
      <c r="X125" s="502" t="s">
        <v>211</v>
      </c>
      <c r="Y125" s="503" t="s">
        <v>260</v>
      </c>
      <c r="Z125" s="504" t="s">
        <v>261</v>
      </c>
    </row>
    <row r="126" spans="1:26" ht="105.75" thickBot="1" x14ac:dyDescent="0.3">
      <c r="A126" s="474">
        <v>121</v>
      </c>
      <c r="B126" s="475" t="s">
        <v>256</v>
      </c>
      <c r="C126" s="476" t="s">
        <v>174</v>
      </c>
      <c r="D126" s="509">
        <v>46789685</v>
      </c>
      <c r="E126" s="510">
        <v>102129282</v>
      </c>
      <c r="F126" s="511">
        <v>600077349</v>
      </c>
      <c r="G126" s="508" t="s">
        <v>431</v>
      </c>
      <c r="H126" s="494" t="s">
        <v>258</v>
      </c>
      <c r="I126" s="494" t="s">
        <v>42</v>
      </c>
      <c r="J126" s="494" t="s">
        <v>42</v>
      </c>
      <c r="K126" s="495" t="s">
        <v>432</v>
      </c>
      <c r="L126" s="496">
        <v>3461860.67</v>
      </c>
      <c r="M126" s="523">
        <v>2942581.5694999998</v>
      </c>
      <c r="N126" s="497">
        <v>46023</v>
      </c>
      <c r="O126" s="498">
        <v>46722</v>
      </c>
      <c r="P126" s="499"/>
      <c r="Q126" s="500"/>
      <c r="R126" s="500"/>
      <c r="S126" s="501"/>
      <c r="T126" s="494"/>
      <c r="U126" s="494"/>
      <c r="V126" s="494"/>
      <c r="W126" s="494"/>
      <c r="X126" s="502" t="s">
        <v>211</v>
      </c>
      <c r="Y126" s="503" t="s">
        <v>260</v>
      </c>
      <c r="Z126" s="504" t="s">
        <v>261</v>
      </c>
    </row>
    <row r="127" spans="1:26" ht="150.75" thickBot="1" x14ac:dyDescent="0.3">
      <c r="A127" s="474">
        <v>122</v>
      </c>
      <c r="B127" s="512" t="s">
        <v>433</v>
      </c>
      <c r="C127" s="513" t="s">
        <v>174</v>
      </c>
      <c r="D127" s="506">
        <v>46789731</v>
      </c>
      <c r="E127" s="506">
        <v>102129258</v>
      </c>
      <c r="F127" s="504">
        <v>600077331</v>
      </c>
      <c r="G127" s="508" t="s">
        <v>431</v>
      </c>
      <c r="H127" s="494" t="s">
        <v>258</v>
      </c>
      <c r="I127" s="494" t="s">
        <v>42</v>
      </c>
      <c r="J127" s="494" t="s">
        <v>42</v>
      </c>
      <c r="K127" s="495" t="s">
        <v>432</v>
      </c>
      <c r="L127" s="496">
        <v>3943496.7</v>
      </c>
      <c r="M127" s="523">
        <v>3351972.1950000003</v>
      </c>
      <c r="N127" s="497">
        <v>46023</v>
      </c>
      <c r="O127" s="498">
        <v>46722</v>
      </c>
      <c r="P127" s="499"/>
      <c r="Q127" s="500"/>
      <c r="R127" s="500"/>
      <c r="S127" s="501"/>
      <c r="T127" s="494"/>
      <c r="U127" s="494"/>
      <c r="V127" s="494"/>
      <c r="W127" s="494"/>
      <c r="X127" s="502" t="s">
        <v>211</v>
      </c>
      <c r="Y127" s="503" t="s">
        <v>260</v>
      </c>
      <c r="Z127" s="504" t="s">
        <v>261</v>
      </c>
    </row>
    <row r="128" spans="1:26" ht="105.75" thickBot="1" x14ac:dyDescent="0.3">
      <c r="A128" s="474">
        <v>123</v>
      </c>
      <c r="B128" s="512" t="s">
        <v>271</v>
      </c>
      <c r="C128" s="513" t="s">
        <v>174</v>
      </c>
      <c r="D128" s="514">
        <v>46789723</v>
      </c>
      <c r="E128" s="514">
        <v>102129312</v>
      </c>
      <c r="F128" s="515">
        <v>600077365</v>
      </c>
      <c r="G128" s="508" t="s">
        <v>431</v>
      </c>
      <c r="H128" s="494" t="s">
        <v>258</v>
      </c>
      <c r="I128" s="494" t="s">
        <v>42</v>
      </c>
      <c r="J128" s="494" t="s">
        <v>42</v>
      </c>
      <c r="K128" s="495" t="s">
        <v>432</v>
      </c>
      <c r="L128" s="496">
        <v>2560288.84</v>
      </c>
      <c r="M128" s="523">
        <v>2176245.514</v>
      </c>
      <c r="N128" s="497">
        <v>46023</v>
      </c>
      <c r="O128" s="498">
        <v>46722</v>
      </c>
      <c r="P128" s="499"/>
      <c r="Q128" s="500"/>
      <c r="R128" s="500"/>
      <c r="S128" s="501"/>
      <c r="T128" s="494"/>
      <c r="U128" s="494"/>
      <c r="V128" s="494"/>
      <c r="W128" s="494"/>
      <c r="X128" s="502" t="s">
        <v>211</v>
      </c>
      <c r="Y128" s="503" t="s">
        <v>260</v>
      </c>
      <c r="Z128" s="504" t="s">
        <v>261</v>
      </c>
    </row>
    <row r="129" spans="1:26" ht="105.75" thickBot="1" x14ac:dyDescent="0.3">
      <c r="A129" s="474">
        <v>124</v>
      </c>
      <c r="B129" s="516" t="s">
        <v>268</v>
      </c>
      <c r="C129" s="517" t="s">
        <v>174</v>
      </c>
      <c r="D129" s="518">
        <v>46789758</v>
      </c>
      <c r="E129" s="519">
        <v>102129363</v>
      </c>
      <c r="F129" s="520">
        <v>600077381</v>
      </c>
      <c r="G129" s="508" t="s">
        <v>431</v>
      </c>
      <c r="H129" s="494" t="s">
        <v>258</v>
      </c>
      <c r="I129" s="494" t="s">
        <v>42</v>
      </c>
      <c r="J129" s="494" t="s">
        <v>42</v>
      </c>
      <c r="K129" s="495" t="s">
        <v>432</v>
      </c>
      <c r="L129" s="496">
        <v>3001203.49</v>
      </c>
      <c r="M129" s="523">
        <v>2551022.9665000001</v>
      </c>
      <c r="N129" s="497">
        <v>46023</v>
      </c>
      <c r="O129" s="498">
        <v>46722</v>
      </c>
      <c r="P129" s="499"/>
      <c r="Q129" s="500"/>
      <c r="R129" s="500"/>
      <c r="S129" s="501"/>
      <c r="T129" s="494"/>
      <c r="U129" s="494"/>
      <c r="V129" s="494"/>
      <c r="W129" s="494"/>
      <c r="X129" s="502" t="s">
        <v>211</v>
      </c>
      <c r="Y129" s="503" t="s">
        <v>260</v>
      </c>
      <c r="Z129" s="504" t="s">
        <v>261</v>
      </c>
    </row>
    <row r="130" spans="1:26" ht="105.75" thickBot="1" x14ac:dyDescent="0.3">
      <c r="A130" s="474">
        <v>125</v>
      </c>
      <c r="B130" s="491" t="s">
        <v>265</v>
      </c>
      <c r="C130" s="521" t="s">
        <v>174</v>
      </c>
      <c r="D130" s="506">
        <v>46789707</v>
      </c>
      <c r="E130" s="506">
        <v>102129304</v>
      </c>
      <c r="F130" s="504">
        <v>600077357</v>
      </c>
      <c r="G130" s="508" t="s">
        <v>431</v>
      </c>
      <c r="H130" s="494" t="s">
        <v>258</v>
      </c>
      <c r="I130" s="494" t="s">
        <v>42</v>
      </c>
      <c r="J130" s="494" t="s">
        <v>42</v>
      </c>
      <c r="K130" s="495" t="s">
        <v>432</v>
      </c>
      <c r="L130" s="496">
        <v>2859299.59</v>
      </c>
      <c r="M130" s="523">
        <v>2430404.6514999997</v>
      </c>
      <c r="N130" s="497">
        <v>46023</v>
      </c>
      <c r="O130" s="498">
        <v>46722</v>
      </c>
      <c r="P130" s="499"/>
      <c r="Q130" s="500"/>
      <c r="R130" s="500"/>
      <c r="S130" s="501"/>
      <c r="T130" s="494"/>
      <c r="U130" s="494"/>
      <c r="V130" s="494"/>
      <c r="W130" s="494"/>
      <c r="X130" s="502" t="s">
        <v>211</v>
      </c>
      <c r="Y130" s="503" t="s">
        <v>260</v>
      </c>
      <c r="Z130" s="504" t="s">
        <v>261</v>
      </c>
    </row>
    <row r="131" spans="1:26" ht="105.75" thickBot="1" x14ac:dyDescent="0.3">
      <c r="A131" s="474">
        <v>126</v>
      </c>
      <c r="B131" s="491" t="s">
        <v>274</v>
      </c>
      <c r="C131" s="521" t="s">
        <v>174</v>
      </c>
      <c r="D131" s="506">
        <v>46789766</v>
      </c>
      <c r="E131" s="506">
        <v>102129371</v>
      </c>
      <c r="F131" s="504">
        <v>600077390</v>
      </c>
      <c r="G131" s="522" t="s">
        <v>431</v>
      </c>
      <c r="H131" s="494" t="s">
        <v>258</v>
      </c>
      <c r="I131" s="494" t="s">
        <v>42</v>
      </c>
      <c r="J131" s="494" t="s">
        <v>42</v>
      </c>
      <c r="K131" s="495" t="s">
        <v>432</v>
      </c>
      <c r="L131" s="496">
        <v>2921247.35</v>
      </c>
      <c r="M131" s="523">
        <v>2483060.2475000001</v>
      </c>
      <c r="N131" s="497">
        <v>46023</v>
      </c>
      <c r="O131" s="498">
        <v>46722</v>
      </c>
      <c r="P131" s="499"/>
      <c r="Q131" s="500"/>
      <c r="R131" s="500"/>
      <c r="S131" s="501"/>
      <c r="T131" s="494"/>
      <c r="U131" s="494"/>
      <c r="V131" s="494"/>
      <c r="W131" s="494"/>
      <c r="X131" s="502" t="s">
        <v>211</v>
      </c>
      <c r="Y131" s="503" t="s">
        <v>260</v>
      </c>
      <c r="Z131" s="504" t="s">
        <v>261</v>
      </c>
    </row>
    <row r="132" spans="1:26" ht="105.75" thickBot="1" x14ac:dyDescent="0.3">
      <c r="A132" s="474">
        <v>127</v>
      </c>
      <c r="B132" s="491" t="s">
        <v>277</v>
      </c>
      <c r="C132" s="491" t="s">
        <v>174</v>
      </c>
      <c r="D132" s="491">
        <v>46789677</v>
      </c>
      <c r="E132" s="491">
        <v>102553998</v>
      </c>
      <c r="F132" s="491">
        <v>600077578</v>
      </c>
      <c r="G132" s="491" t="s">
        <v>431</v>
      </c>
      <c r="H132" s="491" t="s">
        <v>258</v>
      </c>
      <c r="I132" s="491" t="s">
        <v>42</v>
      </c>
      <c r="J132" s="491" t="s">
        <v>42</v>
      </c>
      <c r="K132" s="491" t="s">
        <v>432</v>
      </c>
      <c r="L132" s="491">
        <v>3069651.25</v>
      </c>
      <c r="M132" s="491">
        <v>2609203.5625</v>
      </c>
      <c r="N132" s="491">
        <v>46023</v>
      </c>
      <c r="O132" s="491">
        <v>46722</v>
      </c>
      <c r="P132" s="491"/>
      <c r="Q132" s="491"/>
      <c r="R132" s="491"/>
      <c r="S132" s="491"/>
      <c r="T132" s="491"/>
      <c r="U132" s="491"/>
      <c r="V132" s="491"/>
      <c r="W132" s="491"/>
      <c r="X132" s="491" t="s">
        <v>211</v>
      </c>
      <c r="Y132" s="491" t="s">
        <v>260</v>
      </c>
      <c r="Z132" s="491" t="s">
        <v>261</v>
      </c>
    </row>
    <row r="133" spans="1:26" ht="105.75" thickBot="1" x14ac:dyDescent="0.3">
      <c r="A133" s="474">
        <v>128</v>
      </c>
      <c r="B133" s="491" t="s">
        <v>280</v>
      </c>
      <c r="C133" s="491" t="s">
        <v>174</v>
      </c>
      <c r="D133" s="491">
        <v>831476</v>
      </c>
      <c r="E133" s="491">
        <v>102129398</v>
      </c>
      <c r="F133" s="491">
        <v>600077411</v>
      </c>
      <c r="G133" s="491" t="s">
        <v>431</v>
      </c>
      <c r="H133" s="491" t="s">
        <v>258</v>
      </c>
      <c r="I133" s="491" t="s">
        <v>42</v>
      </c>
      <c r="J133" s="491" t="s">
        <v>42</v>
      </c>
      <c r="K133" s="491" t="s">
        <v>432</v>
      </c>
      <c r="L133" s="491">
        <v>3268905.3</v>
      </c>
      <c r="M133" s="491">
        <v>2778569.5049999999</v>
      </c>
      <c r="N133" s="491">
        <v>46023</v>
      </c>
      <c r="O133" s="491">
        <v>46722</v>
      </c>
      <c r="P133" s="491"/>
      <c r="Q133" s="491"/>
      <c r="R133" s="491"/>
      <c r="S133" s="491"/>
      <c r="T133" s="491"/>
      <c r="U133" s="491"/>
      <c r="V133" s="491"/>
      <c r="W133" s="491"/>
      <c r="X133" s="491" t="s">
        <v>211</v>
      </c>
      <c r="Y133" s="491" t="s">
        <v>260</v>
      </c>
      <c r="Z133" s="491" t="s">
        <v>261</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conditionalFormatting sqref="M88">
    <cfRule type="colorScale" priority="1">
      <colorScale>
        <cfvo type="min"/>
        <cfvo type="max"/>
        <color rgb="FFFF7128"/>
        <color rgb="FFFFEF9C"/>
      </colorScale>
    </cfRule>
  </conditionalFormatting>
  <pageMargins left="0.7" right="0.7" top="0.78740157499999996" bottom="0.78740157499999996" header="0.3" footer="0.3"/>
  <pageSetup paperSize="8"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
  <sheetViews>
    <sheetView tabSelected="1" topLeftCell="B1" zoomScale="86" zoomScaleNormal="100" workbookViewId="0">
      <selection activeCell="L16" sqref="L16"/>
    </sheetView>
  </sheetViews>
  <sheetFormatPr defaultColWidth="8.5703125" defaultRowHeight="15" x14ac:dyDescent="0.25"/>
  <cols>
    <col min="1" max="1" width="14.42578125" style="2" hidden="1" customWidth="1"/>
    <col min="2" max="2" width="7.42578125" style="2" customWidth="1"/>
    <col min="3" max="3" width="18.42578125" style="2" customWidth="1"/>
    <col min="4" max="4" width="17.5703125" style="2" customWidth="1"/>
    <col min="5" max="5" width="9.5703125" style="2" customWidth="1"/>
    <col min="6" max="6" width="22.42578125" style="2" customWidth="1"/>
    <col min="7" max="8" width="13.5703125" style="2" customWidth="1"/>
    <col min="9" max="9" width="16.5703125" style="2" customWidth="1"/>
    <col min="10" max="10" width="39.42578125" style="2" customWidth="1"/>
    <col min="11" max="11" width="12.5703125" style="5" customWidth="1"/>
    <col min="12" max="12" width="13" style="5" customWidth="1"/>
    <col min="13" max="13" width="9" style="2" customWidth="1"/>
    <col min="14" max="14" width="8.5703125" style="2"/>
    <col min="15" max="18" width="11.140625" style="2" customWidth="1"/>
    <col min="19" max="20" width="10.5703125" style="2" customWidth="1"/>
    <col min="21" max="16384" width="8.5703125" style="2"/>
  </cols>
  <sheetData>
    <row r="1" spans="1:20" ht="21.75" customHeight="1" thickBot="1" x14ac:dyDescent="0.35">
      <c r="A1" s="546" t="s">
        <v>25</v>
      </c>
      <c r="B1" s="547"/>
      <c r="C1" s="547"/>
      <c r="D1" s="547"/>
      <c r="E1" s="547"/>
      <c r="F1" s="547"/>
      <c r="G1" s="547"/>
      <c r="H1" s="547"/>
      <c r="I1" s="547"/>
      <c r="J1" s="547"/>
      <c r="K1" s="547"/>
      <c r="L1" s="547"/>
      <c r="M1" s="547"/>
      <c r="N1" s="547"/>
      <c r="O1" s="547"/>
      <c r="P1" s="547"/>
      <c r="Q1" s="547"/>
      <c r="R1" s="547"/>
      <c r="S1" s="547"/>
      <c r="T1" s="548"/>
    </row>
    <row r="2" spans="1:20" ht="30" customHeight="1" thickBot="1" x14ac:dyDescent="0.3">
      <c r="A2" s="550" t="s">
        <v>26</v>
      </c>
      <c r="B2" s="549" t="s">
        <v>1</v>
      </c>
      <c r="C2" s="578" t="s">
        <v>27</v>
      </c>
      <c r="D2" s="562"/>
      <c r="E2" s="562"/>
      <c r="F2" s="553" t="s">
        <v>3</v>
      </c>
      <c r="G2" s="557" t="s">
        <v>19</v>
      </c>
      <c r="H2" s="557" t="s">
        <v>34</v>
      </c>
      <c r="I2" s="557" t="s">
        <v>5</v>
      </c>
      <c r="J2" s="553" t="s">
        <v>6</v>
      </c>
      <c r="K2" s="555" t="s">
        <v>398</v>
      </c>
      <c r="L2" s="556"/>
      <c r="M2" s="611" t="s">
        <v>399</v>
      </c>
      <c r="N2" s="612"/>
      <c r="O2" s="617" t="s">
        <v>400</v>
      </c>
      <c r="P2" s="618"/>
      <c r="Q2" s="618"/>
      <c r="R2" s="618"/>
      <c r="S2" s="611" t="s">
        <v>7</v>
      </c>
      <c r="T2" s="612"/>
    </row>
    <row r="3" spans="1:20" ht="22.35" customHeight="1" thickBot="1" x14ac:dyDescent="0.3">
      <c r="A3" s="609"/>
      <c r="B3" s="549"/>
      <c r="C3" s="615" t="s">
        <v>28</v>
      </c>
      <c r="D3" s="605" t="s">
        <v>29</v>
      </c>
      <c r="E3" s="605" t="s">
        <v>30</v>
      </c>
      <c r="F3" s="610"/>
      <c r="G3" s="604"/>
      <c r="H3" s="604"/>
      <c r="I3" s="604"/>
      <c r="J3" s="610"/>
      <c r="K3" s="607" t="s">
        <v>31</v>
      </c>
      <c r="L3" s="607" t="s">
        <v>37</v>
      </c>
      <c r="M3" s="589" t="s">
        <v>14</v>
      </c>
      <c r="N3" s="591" t="s">
        <v>15</v>
      </c>
      <c r="O3" s="619" t="s">
        <v>20</v>
      </c>
      <c r="P3" s="620"/>
      <c r="Q3" s="620"/>
      <c r="R3" s="620"/>
      <c r="S3" s="613" t="s">
        <v>255</v>
      </c>
      <c r="T3" s="614" t="s">
        <v>17</v>
      </c>
    </row>
    <row r="4" spans="1:20" ht="68.25" customHeight="1" thickBot="1" x14ac:dyDescent="0.3">
      <c r="A4" s="574"/>
      <c r="B4" s="549"/>
      <c r="C4" s="616"/>
      <c r="D4" s="606"/>
      <c r="E4" s="606"/>
      <c r="F4" s="554"/>
      <c r="G4" s="558"/>
      <c r="H4" s="558"/>
      <c r="I4" s="558"/>
      <c r="J4" s="554"/>
      <c r="K4" s="608"/>
      <c r="L4" s="608"/>
      <c r="M4" s="590"/>
      <c r="N4" s="592"/>
      <c r="O4" s="206" t="s">
        <v>32</v>
      </c>
      <c r="P4" s="207" t="s">
        <v>401</v>
      </c>
      <c r="Q4" s="207" t="s">
        <v>402</v>
      </c>
      <c r="R4" s="208" t="s">
        <v>403</v>
      </c>
      <c r="S4" s="598"/>
      <c r="T4" s="600"/>
    </row>
    <row r="5" spans="1:20" ht="165.75" thickBot="1" x14ac:dyDescent="0.3">
      <c r="A5" s="2">
        <v>1</v>
      </c>
      <c r="B5" s="211">
        <v>1</v>
      </c>
      <c r="C5" s="212" t="s">
        <v>195</v>
      </c>
      <c r="D5" s="213" t="s">
        <v>195</v>
      </c>
      <c r="E5" s="537" t="s">
        <v>196</v>
      </c>
      <c r="F5" s="214" t="s">
        <v>197</v>
      </c>
      <c r="G5" s="49" t="s">
        <v>138</v>
      </c>
      <c r="H5" s="49" t="s">
        <v>198</v>
      </c>
      <c r="I5" s="10" t="s">
        <v>199</v>
      </c>
      <c r="J5" s="24" t="s">
        <v>200</v>
      </c>
      <c r="K5" s="60">
        <v>17000000</v>
      </c>
      <c r="L5" s="61">
        <f>K5/100*85</f>
        <v>14450000</v>
      </c>
      <c r="M5" s="120">
        <v>2023</v>
      </c>
      <c r="N5" s="48">
        <v>2025</v>
      </c>
      <c r="O5" s="54" t="s">
        <v>44</v>
      </c>
      <c r="P5" s="55" t="s">
        <v>44</v>
      </c>
      <c r="Q5" s="55" t="s">
        <v>44</v>
      </c>
      <c r="R5" s="56" t="s">
        <v>44</v>
      </c>
      <c r="S5" s="58" t="s">
        <v>201</v>
      </c>
      <c r="T5" s="56" t="s">
        <v>45</v>
      </c>
    </row>
    <row r="6" spans="1:20" ht="90.75" thickBot="1" x14ac:dyDescent="0.3">
      <c r="A6" s="2">
        <v>2</v>
      </c>
      <c r="B6" s="211">
        <v>2</v>
      </c>
      <c r="C6" s="213" t="s">
        <v>195</v>
      </c>
      <c r="D6" s="215" t="s">
        <v>195</v>
      </c>
      <c r="E6" s="537" t="s">
        <v>196</v>
      </c>
      <c r="F6" s="216" t="s">
        <v>202</v>
      </c>
      <c r="G6" s="19" t="s">
        <v>138</v>
      </c>
      <c r="H6" s="19" t="s">
        <v>198</v>
      </c>
      <c r="I6" s="11" t="s">
        <v>199</v>
      </c>
      <c r="J6" s="24" t="s">
        <v>203</v>
      </c>
      <c r="K6" s="217">
        <v>17000000</v>
      </c>
      <c r="L6" s="61">
        <f>K6/100*85</f>
        <v>14450000</v>
      </c>
      <c r="M6" s="129">
        <v>2024</v>
      </c>
      <c r="N6" s="18">
        <v>2026</v>
      </c>
      <c r="O6" s="20" t="s">
        <v>44</v>
      </c>
      <c r="P6" s="29" t="s">
        <v>44</v>
      </c>
      <c r="Q6" s="29" t="s">
        <v>44</v>
      </c>
      <c r="R6" s="21"/>
      <c r="S6" s="58" t="s">
        <v>201</v>
      </c>
      <c r="T6" s="56" t="s">
        <v>45</v>
      </c>
    </row>
    <row r="7" spans="1:20" ht="90.75" thickBot="1" x14ac:dyDescent="0.3">
      <c r="A7" s="2">
        <v>3</v>
      </c>
      <c r="B7" s="211">
        <v>3</v>
      </c>
      <c r="C7" s="218" t="s">
        <v>195</v>
      </c>
      <c r="D7" s="17" t="s">
        <v>195</v>
      </c>
      <c r="E7" s="537" t="s">
        <v>196</v>
      </c>
      <c r="F7" s="216" t="s">
        <v>204</v>
      </c>
      <c r="G7" s="19" t="s">
        <v>138</v>
      </c>
      <c r="H7" s="19" t="s">
        <v>198</v>
      </c>
      <c r="I7" s="11" t="s">
        <v>199</v>
      </c>
      <c r="J7" s="11" t="s">
        <v>205</v>
      </c>
      <c r="K7" s="217">
        <v>1000000</v>
      </c>
      <c r="L7" s="61">
        <f t="shared" ref="L7:L11" si="0">K7/100*85</f>
        <v>850000</v>
      </c>
      <c r="M7" s="129">
        <v>2022</v>
      </c>
      <c r="N7" s="18">
        <v>2023</v>
      </c>
      <c r="O7" s="20" t="s">
        <v>44</v>
      </c>
      <c r="P7" s="29" t="s">
        <v>44</v>
      </c>
      <c r="Q7" s="29" t="s">
        <v>44</v>
      </c>
      <c r="R7" s="21"/>
      <c r="S7" s="20" t="s">
        <v>84</v>
      </c>
      <c r="T7" s="21" t="s">
        <v>45</v>
      </c>
    </row>
    <row r="8" spans="1:20" ht="90.75" thickBot="1" x14ac:dyDescent="0.3">
      <c r="B8" s="211">
        <v>4</v>
      </c>
      <c r="C8" s="219" t="s">
        <v>195</v>
      </c>
      <c r="D8" s="215" t="s">
        <v>195</v>
      </c>
      <c r="E8" s="537" t="s">
        <v>196</v>
      </c>
      <c r="F8" s="220" t="s">
        <v>206</v>
      </c>
      <c r="G8" s="19" t="s">
        <v>138</v>
      </c>
      <c r="H8" s="19" t="s">
        <v>198</v>
      </c>
      <c r="I8" s="11" t="s">
        <v>199</v>
      </c>
      <c r="J8" s="11" t="s">
        <v>207</v>
      </c>
      <c r="K8" s="221">
        <v>1200000</v>
      </c>
      <c r="L8" s="61">
        <f t="shared" si="0"/>
        <v>1020000</v>
      </c>
      <c r="M8" s="222">
        <v>2023</v>
      </c>
      <c r="N8" s="223">
        <v>2025</v>
      </c>
      <c r="O8" s="224" t="s">
        <v>44</v>
      </c>
      <c r="P8" s="225" t="s">
        <v>44</v>
      </c>
      <c r="Q8" s="225" t="s">
        <v>44</v>
      </c>
      <c r="R8" s="226"/>
      <c r="S8" s="224" t="s">
        <v>84</v>
      </c>
      <c r="T8" s="226" t="s">
        <v>45</v>
      </c>
    </row>
    <row r="9" spans="1:20" ht="135.75" thickBot="1" x14ac:dyDescent="0.3">
      <c r="B9" s="211">
        <v>5</v>
      </c>
      <c r="C9" s="212" t="s">
        <v>195</v>
      </c>
      <c r="D9" s="17" t="s">
        <v>195</v>
      </c>
      <c r="E9" s="537" t="s">
        <v>196</v>
      </c>
      <c r="F9" s="220" t="s">
        <v>208</v>
      </c>
      <c r="G9" s="19" t="s">
        <v>138</v>
      </c>
      <c r="H9" s="19" t="s">
        <v>198</v>
      </c>
      <c r="I9" s="11" t="s">
        <v>199</v>
      </c>
      <c r="J9" s="227" t="s">
        <v>209</v>
      </c>
      <c r="K9" s="221">
        <v>9900000</v>
      </c>
      <c r="L9" s="61">
        <f t="shared" si="0"/>
        <v>8415000</v>
      </c>
      <c r="M9" s="222">
        <v>2024</v>
      </c>
      <c r="N9" s="223">
        <v>2026</v>
      </c>
      <c r="O9" s="224" t="s">
        <v>44</v>
      </c>
      <c r="P9" s="225" t="s">
        <v>44</v>
      </c>
      <c r="Q9" s="225" t="s">
        <v>44</v>
      </c>
      <c r="R9" s="226" t="s">
        <v>44</v>
      </c>
      <c r="S9" s="228" t="s">
        <v>210</v>
      </c>
      <c r="T9" s="226" t="s">
        <v>211</v>
      </c>
    </row>
    <row r="10" spans="1:20" ht="180.75" thickBot="1" x14ac:dyDescent="0.3">
      <c r="B10" s="211">
        <v>6</v>
      </c>
      <c r="C10" s="213" t="s">
        <v>195</v>
      </c>
      <c r="D10" s="229" t="s">
        <v>195</v>
      </c>
      <c r="E10" s="537" t="s">
        <v>196</v>
      </c>
      <c r="F10" s="220" t="s">
        <v>212</v>
      </c>
      <c r="G10" s="19" t="s">
        <v>138</v>
      </c>
      <c r="H10" s="19" t="s">
        <v>198</v>
      </c>
      <c r="I10" s="11" t="s">
        <v>199</v>
      </c>
      <c r="J10" s="227" t="s">
        <v>213</v>
      </c>
      <c r="K10" s="221">
        <v>15000000</v>
      </c>
      <c r="L10" s="61">
        <f t="shared" si="0"/>
        <v>12750000</v>
      </c>
      <c r="M10" s="222">
        <v>2024</v>
      </c>
      <c r="N10" s="223">
        <v>2026</v>
      </c>
      <c r="O10" s="224" t="s">
        <v>44</v>
      </c>
      <c r="P10" s="225" t="s">
        <v>44</v>
      </c>
      <c r="Q10" s="225" t="s">
        <v>44</v>
      </c>
      <c r="R10" s="226" t="s">
        <v>44</v>
      </c>
      <c r="S10" s="228" t="s">
        <v>214</v>
      </c>
      <c r="T10" s="226" t="s">
        <v>45</v>
      </c>
    </row>
    <row r="11" spans="1:20" ht="270.75" thickBot="1" x14ac:dyDescent="0.3">
      <c r="B11" s="211">
        <v>7</v>
      </c>
      <c r="C11" s="219" t="s">
        <v>195</v>
      </c>
      <c r="D11" s="17" t="s">
        <v>195</v>
      </c>
      <c r="E11" s="537" t="s">
        <v>196</v>
      </c>
      <c r="F11" s="220" t="s">
        <v>215</v>
      </c>
      <c r="G11" s="19" t="s">
        <v>138</v>
      </c>
      <c r="H11" s="19" t="s">
        <v>198</v>
      </c>
      <c r="I11" s="11" t="s">
        <v>199</v>
      </c>
      <c r="J11" s="227" t="s">
        <v>216</v>
      </c>
      <c r="K11" s="221">
        <v>3500000</v>
      </c>
      <c r="L11" s="61">
        <f t="shared" si="0"/>
        <v>2975000</v>
      </c>
      <c r="M11" s="222">
        <v>2022</v>
      </c>
      <c r="N11" s="223">
        <v>2024</v>
      </c>
      <c r="O11" s="224"/>
      <c r="P11" s="225" t="s">
        <v>44</v>
      </c>
      <c r="Q11" s="225" t="s">
        <v>44</v>
      </c>
      <c r="R11" s="226" t="s">
        <v>44</v>
      </c>
      <c r="S11" s="224" t="s">
        <v>84</v>
      </c>
      <c r="T11" s="226" t="s">
        <v>45</v>
      </c>
    </row>
    <row r="12" spans="1:20" ht="75.75" thickBot="1" x14ac:dyDescent="0.3">
      <c r="B12" s="136">
        <v>8</v>
      </c>
      <c r="C12" s="131" t="s">
        <v>168</v>
      </c>
      <c r="D12" s="8" t="s">
        <v>168</v>
      </c>
      <c r="E12" s="538">
        <v>28718291</v>
      </c>
      <c r="F12" s="49" t="s">
        <v>169</v>
      </c>
      <c r="G12" s="49" t="s">
        <v>38</v>
      </c>
      <c r="H12" s="49" t="s">
        <v>42</v>
      </c>
      <c r="I12" s="49" t="s">
        <v>42</v>
      </c>
      <c r="J12" s="12" t="s">
        <v>217</v>
      </c>
      <c r="K12" s="60">
        <v>1500000</v>
      </c>
      <c r="L12" s="61">
        <f>K12/100*85</f>
        <v>1275000</v>
      </c>
      <c r="M12" s="52">
        <v>45231</v>
      </c>
      <c r="N12" s="53">
        <v>45597</v>
      </c>
      <c r="O12" s="54" t="s">
        <v>44</v>
      </c>
      <c r="P12" s="55" t="s">
        <v>44</v>
      </c>
      <c r="Q12" s="55" t="s">
        <v>44</v>
      </c>
      <c r="R12" s="56" t="s">
        <v>44</v>
      </c>
      <c r="S12" s="54" t="s">
        <v>113</v>
      </c>
      <c r="T12" s="56" t="s">
        <v>45</v>
      </c>
    </row>
    <row r="13" spans="1:20" ht="90.75" thickBot="1" x14ac:dyDescent="0.3">
      <c r="B13" s="136">
        <v>9</v>
      </c>
      <c r="C13" s="135" t="s">
        <v>168</v>
      </c>
      <c r="D13" s="16" t="s">
        <v>168</v>
      </c>
      <c r="E13" s="539">
        <v>28718291</v>
      </c>
      <c r="F13" s="11" t="s">
        <v>218</v>
      </c>
      <c r="G13" s="19" t="s">
        <v>38</v>
      </c>
      <c r="H13" s="19" t="s">
        <v>42</v>
      </c>
      <c r="I13" s="19" t="s">
        <v>42</v>
      </c>
      <c r="J13" s="11" t="s">
        <v>219</v>
      </c>
      <c r="K13" s="60">
        <v>1500000</v>
      </c>
      <c r="L13" s="61">
        <f>K13/100*85</f>
        <v>1275000</v>
      </c>
      <c r="M13" s="52">
        <v>45231</v>
      </c>
      <c r="N13" s="53">
        <v>45597</v>
      </c>
      <c r="O13" s="20" t="s">
        <v>44</v>
      </c>
      <c r="P13" s="29" t="s">
        <v>44</v>
      </c>
      <c r="Q13" s="29" t="s">
        <v>44</v>
      </c>
      <c r="R13" s="21" t="s">
        <v>44</v>
      </c>
      <c r="S13" s="20" t="s">
        <v>113</v>
      </c>
      <c r="T13" s="21" t="s">
        <v>45</v>
      </c>
    </row>
    <row r="14" spans="1:20" ht="75.75" thickBot="1" x14ac:dyDescent="0.3">
      <c r="B14" s="136">
        <v>10</v>
      </c>
      <c r="C14" s="131" t="s">
        <v>220</v>
      </c>
      <c r="D14" s="8" t="s">
        <v>174</v>
      </c>
      <c r="E14" s="538">
        <v>71294147</v>
      </c>
      <c r="F14" s="10" t="s">
        <v>221</v>
      </c>
      <c r="G14" s="49" t="s">
        <v>38</v>
      </c>
      <c r="H14" s="49" t="s">
        <v>42</v>
      </c>
      <c r="I14" s="49" t="s">
        <v>42</v>
      </c>
      <c r="J14" s="24" t="s">
        <v>222</v>
      </c>
      <c r="K14" s="60">
        <v>20000000</v>
      </c>
      <c r="L14" s="61">
        <f>K14*0.85</f>
        <v>17000000</v>
      </c>
      <c r="M14" s="230">
        <v>44805</v>
      </c>
      <c r="N14" s="231">
        <v>45809</v>
      </c>
      <c r="O14" s="54"/>
      <c r="P14" s="55" t="s">
        <v>44</v>
      </c>
      <c r="Q14" s="55"/>
      <c r="R14" s="56"/>
      <c r="S14" s="58" t="s">
        <v>113</v>
      </c>
      <c r="T14" s="56" t="s">
        <v>45</v>
      </c>
    </row>
    <row r="15" spans="1:20" ht="210.6" customHeight="1" thickBot="1" x14ac:dyDescent="0.3">
      <c r="B15" s="2">
        <v>11</v>
      </c>
      <c r="C15" s="132" t="s">
        <v>220</v>
      </c>
      <c r="D15" s="23" t="s">
        <v>174</v>
      </c>
      <c r="E15" s="537" t="s">
        <v>241</v>
      </c>
      <c r="F15" s="214" t="s">
        <v>242</v>
      </c>
      <c r="G15" s="49" t="s">
        <v>38</v>
      </c>
      <c r="H15" s="49" t="s">
        <v>42</v>
      </c>
      <c r="I15" s="10" t="s">
        <v>42</v>
      </c>
      <c r="J15" s="24" t="s">
        <v>243</v>
      </c>
      <c r="K15" s="621">
        <v>25000000</v>
      </c>
      <c r="L15" s="622">
        <f>K15*0.9</f>
        <v>22500000</v>
      </c>
      <c r="M15" s="52">
        <v>45444</v>
      </c>
      <c r="N15" s="53">
        <v>46722</v>
      </c>
      <c r="O15" s="54"/>
      <c r="P15" s="55" t="s">
        <v>211</v>
      </c>
      <c r="Q15" s="55" t="s">
        <v>211</v>
      </c>
      <c r="R15" s="56" t="s">
        <v>211</v>
      </c>
      <c r="S15" s="58" t="s">
        <v>244</v>
      </c>
      <c r="T15" s="56" t="s">
        <v>45</v>
      </c>
    </row>
    <row r="16" spans="1:20" ht="234.6" customHeight="1" x14ac:dyDescent="0.25">
      <c r="A16" s="2" t="s">
        <v>33</v>
      </c>
      <c r="B16" s="2">
        <v>12</v>
      </c>
      <c r="C16" s="23" t="s">
        <v>245</v>
      </c>
      <c r="D16" s="232" t="s">
        <v>174</v>
      </c>
      <c r="E16" s="537" t="s">
        <v>246</v>
      </c>
      <c r="F16" s="216" t="s">
        <v>247</v>
      </c>
      <c r="G16" s="19" t="s">
        <v>38</v>
      </c>
      <c r="H16" s="19" t="s">
        <v>42</v>
      </c>
      <c r="I16" s="11" t="s">
        <v>42</v>
      </c>
      <c r="J16" s="24" t="s">
        <v>248</v>
      </c>
      <c r="K16" s="217">
        <v>25000000</v>
      </c>
      <c r="L16" s="61">
        <f>K16*0.9</f>
        <v>22500000</v>
      </c>
      <c r="M16" s="27">
        <v>45413</v>
      </c>
      <c r="N16" s="28">
        <v>46722</v>
      </c>
      <c r="O16" s="20"/>
      <c r="P16" s="29"/>
      <c r="Q16" s="29" t="s">
        <v>211</v>
      </c>
      <c r="R16" s="21" t="s">
        <v>211</v>
      </c>
      <c r="S16" s="58" t="s">
        <v>244</v>
      </c>
      <c r="T16" s="56" t="s">
        <v>45</v>
      </c>
    </row>
    <row r="17" spans="1:20" ht="75.75" thickBot="1" x14ac:dyDescent="0.3">
      <c r="B17" s="2">
        <v>13</v>
      </c>
      <c r="C17" s="233" t="s">
        <v>249</v>
      </c>
      <c r="D17" s="17" t="s">
        <v>53</v>
      </c>
      <c r="E17" s="537" t="s">
        <v>250</v>
      </c>
      <c r="F17" s="216" t="s">
        <v>251</v>
      </c>
      <c r="G17" s="19" t="s">
        <v>38</v>
      </c>
      <c r="H17" s="19" t="s">
        <v>42</v>
      </c>
      <c r="I17" s="11" t="s">
        <v>57</v>
      </c>
      <c r="J17" s="11" t="s">
        <v>252</v>
      </c>
      <c r="K17" s="217">
        <v>4200000</v>
      </c>
      <c r="L17" s="61">
        <f>K17*0.9</f>
        <v>3780000</v>
      </c>
      <c r="M17" s="129" t="s">
        <v>253</v>
      </c>
      <c r="N17" s="18" t="s">
        <v>254</v>
      </c>
      <c r="O17" s="20"/>
      <c r="P17" s="29" t="s">
        <v>211</v>
      </c>
      <c r="Q17" s="29"/>
      <c r="R17" s="21"/>
      <c r="S17" s="13" t="s">
        <v>244</v>
      </c>
      <c r="T17" s="21" t="s">
        <v>45</v>
      </c>
    </row>
    <row r="18" spans="1:20" ht="210.75" thickBot="1" x14ac:dyDescent="0.3">
      <c r="B18" s="2">
        <v>14</v>
      </c>
      <c r="C18" s="234" t="s">
        <v>354</v>
      </c>
      <c r="D18" s="8" t="s">
        <v>174</v>
      </c>
      <c r="E18" s="524">
        <v>71294147</v>
      </c>
      <c r="F18" s="115" t="s">
        <v>355</v>
      </c>
      <c r="G18" s="57" t="s">
        <v>38</v>
      </c>
      <c r="H18" s="57" t="s">
        <v>42</v>
      </c>
      <c r="I18" s="57" t="s">
        <v>42</v>
      </c>
      <c r="J18" s="235" t="s">
        <v>356</v>
      </c>
      <c r="K18" s="236">
        <v>30000000</v>
      </c>
      <c r="L18" s="237">
        <f>K18/100*55</f>
        <v>16500000</v>
      </c>
      <c r="M18" s="230">
        <v>45809</v>
      </c>
      <c r="N18" s="231">
        <v>46357</v>
      </c>
      <c r="O18" s="54" t="s">
        <v>45</v>
      </c>
      <c r="P18" s="55" t="s">
        <v>45</v>
      </c>
      <c r="Q18" s="55" t="s">
        <v>211</v>
      </c>
      <c r="R18" s="56" t="s">
        <v>211</v>
      </c>
      <c r="S18" s="58" t="s">
        <v>357</v>
      </c>
      <c r="T18" s="114" t="s">
        <v>358</v>
      </c>
    </row>
    <row r="19" spans="1:20" ht="169.5" customHeight="1" thickBot="1" x14ac:dyDescent="0.3">
      <c r="B19" s="2">
        <v>15</v>
      </c>
      <c r="C19" s="238" t="s">
        <v>359</v>
      </c>
      <c r="D19" s="16" t="s">
        <v>174</v>
      </c>
      <c r="E19" s="539">
        <v>61345636</v>
      </c>
      <c r="F19" s="15" t="s">
        <v>360</v>
      </c>
      <c r="G19" s="7" t="s">
        <v>38</v>
      </c>
      <c r="H19" s="7" t="s">
        <v>42</v>
      </c>
      <c r="I19" s="7" t="s">
        <v>42</v>
      </c>
      <c r="J19" s="239" t="s">
        <v>361</v>
      </c>
      <c r="K19" s="240">
        <v>15000000</v>
      </c>
      <c r="L19" s="241">
        <f>K19/100*55</f>
        <v>8250000</v>
      </c>
      <c r="M19" s="242">
        <v>45809</v>
      </c>
      <c r="N19" s="243">
        <v>46235</v>
      </c>
      <c r="O19" s="20" t="s">
        <v>45</v>
      </c>
      <c r="P19" s="29" t="s">
        <v>45</v>
      </c>
      <c r="Q19" s="29" t="s">
        <v>211</v>
      </c>
      <c r="R19" s="21" t="s">
        <v>211</v>
      </c>
      <c r="S19" s="58" t="s">
        <v>357</v>
      </c>
      <c r="T19" s="114" t="s">
        <v>358</v>
      </c>
    </row>
    <row r="20" spans="1:20" ht="240.75" thickBot="1" x14ac:dyDescent="0.3">
      <c r="B20" s="2">
        <v>16</v>
      </c>
      <c r="C20" s="132" t="s">
        <v>220</v>
      </c>
      <c r="D20" s="23" t="s">
        <v>174</v>
      </c>
      <c r="E20" s="537" t="s">
        <v>241</v>
      </c>
      <c r="F20" s="214" t="s">
        <v>242</v>
      </c>
      <c r="G20" s="49" t="s">
        <v>38</v>
      </c>
      <c r="H20" s="49" t="s">
        <v>42</v>
      </c>
      <c r="I20" s="10" t="s">
        <v>42</v>
      </c>
      <c r="J20" s="24" t="s">
        <v>243</v>
      </c>
      <c r="K20" s="244">
        <v>15000000</v>
      </c>
      <c r="L20" s="245">
        <f>K20*0.9</f>
        <v>13500000</v>
      </c>
      <c r="M20" s="52">
        <v>46023</v>
      </c>
      <c r="N20" s="53">
        <v>46722</v>
      </c>
      <c r="O20" s="54"/>
      <c r="P20" s="55" t="s">
        <v>211</v>
      </c>
      <c r="Q20" s="55" t="s">
        <v>211</v>
      </c>
      <c r="R20" s="56" t="s">
        <v>211</v>
      </c>
      <c r="S20" s="58" t="s">
        <v>260</v>
      </c>
      <c r="T20" s="56" t="s">
        <v>211</v>
      </c>
    </row>
    <row r="21" spans="1:20" ht="255.75" thickBot="1" x14ac:dyDescent="0.3">
      <c r="B21" s="2">
        <v>17</v>
      </c>
      <c r="C21" s="23" t="s">
        <v>245</v>
      </c>
      <c r="D21" s="232" t="s">
        <v>174</v>
      </c>
      <c r="E21" s="540" t="s">
        <v>246</v>
      </c>
      <c r="F21" s="220" t="s">
        <v>247</v>
      </c>
      <c r="G21" s="246" t="s">
        <v>38</v>
      </c>
      <c r="H21" s="246" t="s">
        <v>42</v>
      </c>
      <c r="I21" s="227" t="s">
        <v>42</v>
      </c>
      <c r="J21" s="247" t="s">
        <v>248</v>
      </c>
      <c r="K21" s="221">
        <v>10000000</v>
      </c>
      <c r="L21" s="248">
        <f>K21*0.9</f>
        <v>9000000</v>
      </c>
      <c r="M21" s="249">
        <v>46023</v>
      </c>
      <c r="N21" s="250">
        <v>46722</v>
      </c>
      <c r="O21" s="224"/>
      <c r="P21" s="225"/>
      <c r="Q21" s="225" t="s">
        <v>211</v>
      </c>
      <c r="R21" s="226" t="s">
        <v>211</v>
      </c>
      <c r="S21" s="251" t="s">
        <v>260</v>
      </c>
      <c r="T21" s="252" t="s">
        <v>211</v>
      </c>
    </row>
    <row r="22" spans="1:20" ht="135.75" thickBot="1" x14ac:dyDescent="0.3">
      <c r="B22" s="2">
        <v>18</v>
      </c>
      <c r="C22" s="253" t="s">
        <v>220</v>
      </c>
      <c r="D22" s="254" t="s">
        <v>174</v>
      </c>
      <c r="E22" s="541" t="s">
        <v>241</v>
      </c>
      <c r="F22" s="255" t="s">
        <v>396</v>
      </c>
      <c r="G22" s="137" t="s">
        <v>38</v>
      </c>
      <c r="H22" s="137" t="s">
        <v>42</v>
      </c>
      <c r="I22" s="256" t="s">
        <v>42</v>
      </c>
      <c r="J22" s="256" t="s">
        <v>397</v>
      </c>
      <c r="K22" s="257">
        <v>92000000</v>
      </c>
      <c r="L22" s="257">
        <f>K22*0.9</f>
        <v>82800000</v>
      </c>
      <c r="M22" s="258">
        <v>46023</v>
      </c>
      <c r="N22" s="259">
        <v>46722</v>
      </c>
      <c r="O22" s="260"/>
      <c r="P22" s="261"/>
      <c r="Q22" s="262" t="s">
        <v>211</v>
      </c>
      <c r="R22" s="263" t="s">
        <v>211</v>
      </c>
      <c r="S22" s="264" t="s">
        <v>260</v>
      </c>
      <c r="T22" s="265" t="s">
        <v>211</v>
      </c>
    </row>
    <row r="25" spans="1:20" x14ac:dyDescent="0.25">
      <c r="A25" s="2" t="s">
        <v>23</v>
      </c>
    </row>
    <row r="26" spans="1:20" x14ac:dyDescent="0.25">
      <c r="A26" s="2" t="s">
        <v>24</v>
      </c>
    </row>
    <row r="38"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1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75C52-C20B-4778-B923-B6C837C3C5C9}">
  <ds:schemaRefs>
    <ds:schemaRef ds:uri="0104a4cd-1400-468e-be1b-c7aad71d7d5a"/>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Karel Straka</cp:lastModifiedBy>
  <cp:revision/>
  <cp:lastPrinted>2024-11-18T19:22:35Z</cp:lastPrinted>
  <dcterms:created xsi:type="dcterms:W3CDTF">2020-07-22T07:46:04Z</dcterms:created>
  <dcterms:modified xsi:type="dcterms:W3CDTF">2025-04-23T09:28:06Z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