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showInkAnnotation="0"/>
  <mc:AlternateContent xmlns:mc="http://schemas.openxmlformats.org/markup-compatibility/2006">
    <mc:Choice Requires="x15">
      <x15ac:absPath xmlns:x15ac="http://schemas.microsoft.com/office/spreadsheetml/2010/11/ac" url="V:\OSKS\ODDĚLENÍ ŠKOLSTVÍ\MAP\3) MAP III\Strategický rámec 18_12_2023\"/>
    </mc:Choice>
  </mc:AlternateContent>
  <xr:revisionPtr revIDLastSave="0" documentId="13_ncr:1_{B657AFC9-6BB9-4156-88EA-CA1CBFE19167}" xr6:coauthVersionLast="47" xr6:coauthVersionMax="47" xr10:uidLastSave="{00000000-0000-0000-0000-000000000000}"/>
  <bookViews>
    <workbookView xWindow="-120" yWindow="-120" windowWidth="29040" windowHeight="15720" tabRatio="710" activeTab="2" xr2:uid="{00000000-000D-0000-FFFF-FFFF00000000}"/>
  </bookViews>
  <sheets>
    <sheet name="MŠ" sheetId="1" r:id="rId1"/>
    <sheet name="ZŠ" sheetId="2" r:id="rId2"/>
    <sheet name="Zájmové a neformální" sheetId="3" r:id="rId3"/>
  </sheets>
  <definedNames>
    <definedName name="_xlnm._FilterDatabase" localSheetId="0" hidden="1">MŠ!$A$3:$S$83</definedName>
    <definedName name="_xlnm._FilterDatabase" localSheetId="2" hidden="1">'Zájmové a neformální'!$A$4:$T$15</definedName>
    <definedName name="_xlnm._FilterDatabase" localSheetId="1" hidden="1">ZŠ!$A$4:$Z$146</definedName>
    <definedName name="_xlnm.Print_Titles" localSheetId="0">MŠ!$2:$3</definedName>
    <definedName name="_xlnm.Print_Titles" localSheetId="2">'Zájmové a neformální'!$2:$4</definedName>
    <definedName name="_xlnm.Print_Titles" localSheetId="1">ZŠ!$2:$4</definedName>
    <definedName name="_xlnm.Print_Area" localSheetId="0">MŠ!$A$1:$S$94</definedName>
    <definedName name="_xlnm.Print_Area" localSheetId="2">'Zájmové a neformální'!$A$1:$T$30</definedName>
    <definedName name="_xlnm.Print_Area" localSheetId="1">ZŠ!$A$1:$Z$165</definedName>
    <definedName name="Z_5378AB39_19A7_4E06_8107_F7F2A19A5912_.wvu.Cols" localSheetId="2" hidden="1">'Zájmové a neformální'!$A:$A</definedName>
    <definedName name="Z_5378AB39_19A7_4E06_8107_F7F2A19A5912_.wvu.FilterData" localSheetId="0" hidden="1">MŠ!$A$3:$S$74</definedName>
    <definedName name="Z_5378AB39_19A7_4E06_8107_F7F2A19A5912_.wvu.FilterData" localSheetId="2" hidden="1">'Zájmové a neformální'!$A$4:$T$15</definedName>
    <definedName name="Z_5378AB39_19A7_4E06_8107_F7F2A19A5912_.wvu.FilterData" localSheetId="1" hidden="1">ZŠ!$A$4:$Z$132</definedName>
    <definedName name="Z_5378AB39_19A7_4E06_8107_F7F2A19A5912_.wvu.PrintArea" localSheetId="0" hidden="1">MŠ!$A$1:$S$93</definedName>
    <definedName name="Z_5378AB39_19A7_4E06_8107_F7F2A19A5912_.wvu.PrintArea" localSheetId="2" hidden="1">'Zájmové a neformální'!$A$1:$T$30</definedName>
    <definedName name="Z_5378AB39_19A7_4E06_8107_F7F2A19A5912_.wvu.PrintArea" localSheetId="1" hidden="1">ZŠ!$A$1:$Z$165</definedName>
    <definedName name="Z_5378AB39_19A7_4E06_8107_F7F2A19A5912_.wvu.PrintTitles" localSheetId="0" hidden="1">MŠ!$2:$3</definedName>
    <definedName name="Z_5378AB39_19A7_4E06_8107_F7F2A19A5912_.wvu.PrintTitles" localSheetId="1" hidden="1">ZŠ!$2:$4</definedName>
    <definedName name="Z_6007EB77_D5AE_412E_9DCE_657D58B5C69F_.wvu.Cols" localSheetId="2" hidden="1">'Zájmové a neformální'!$A:$A</definedName>
    <definedName name="Z_6007EB77_D5AE_412E_9DCE_657D58B5C69F_.wvu.FilterData" localSheetId="0" hidden="1">MŠ!$A$3:$S$74</definedName>
    <definedName name="Z_6007EB77_D5AE_412E_9DCE_657D58B5C69F_.wvu.FilterData" localSheetId="2" hidden="1">'Zájmové a neformální'!$A$4:$T$15</definedName>
    <definedName name="Z_6007EB77_D5AE_412E_9DCE_657D58B5C69F_.wvu.FilterData" localSheetId="1" hidden="1">ZŠ!$A$4:$Z$132</definedName>
    <definedName name="Z_6007EB77_D5AE_412E_9DCE_657D58B5C69F_.wvu.PrintArea" localSheetId="0" hidden="1">MŠ!$A$1:$S$94</definedName>
    <definedName name="Z_6007EB77_D5AE_412E_9DCE_657D58B5C69F_.wvu.PrintArea" localSheetId="2" hidden="1">'Zájmové a neformální'!$A$1:$T$30</definedName>
    <definedName name="Z_6007EB77_D5AE_412E_9DCE_657D58B5C69F_.wvu.PrintArea" localSheetId="1" hidden="1">ZŠ!$A$1:$Z$166</definedName>
    <definedName name="Z_6007EB77_D5AE_412E_9DCE_657D58B5C69F_.wvu.PrintTitles" localSheetId="0" hidden="1">MŠ!$2:$3</definedName>
    <definedName name="Z_6007EB77_D5AE_412E_9DCE_657D58B5C69F_.wvu.PrintTitles" localSheetId="2" hidden="1">'Zájmové a neformální'!$2:$4</definedName>
    <definedName name="Z_6007EB77_D5AE_412E_9DCE_657D58B5C69F_.wvu.PrintTitles" localSheetId="1" hidden="1">ZŠ!$2:$4</definedName>
    <definedName name="Z_694D007C_CB4B_440A_BBD6_B0E822059AEA_.wvu.Cols" localSheetId="2" hidden="1">'Zájmové a neformální'!$A:$A</definedName>
    <definedName name="Z_694D007C_CB4B_440A_BBD6_B0E822059AEA_.wvu.FilterData" localSheetId="0" hidden="1">MŠ!$A$3:$S$74</definedName>
    <definedName name="Z_694D007C_CB4B_440A_BBD6_B0E822059AEA_.wvu.FilterData" localSheetId="2" hidden="1">'Zájmové a neformální'!$A$4:$T$15</definedName>
    <definedName name="Z_694D007C_CB4B_440A_BBD6_B0E822059AEA_.wvu.FilterData" localSheetId="1" hidden="1">ZŠ!$A$4:$Z$132</definedName>
    <definedName name="Z_694D007C_CB4B_440A_BBD6_B0E822059AEA_.wvu.PrintArea" localSheetId="0" hidden="1">MŠ!$A$1:$S$93</definedName>
    <definedName name="Z_694D007C_CB4B_440A_BBD6_B0E822059AEA_.wvu.PrintArea" localSheetId="2" hidden="1">'Zájmové a neformální'!$A$1:$T$30</definedName>
    <definedName name="Z_694D007C_CB4B_440A_BBD6_B0E822059AEA_.wvu.PrintArea" localSheetId="1" hidden="1">ZŠ!$A$1:$Z$165</definedName>
    <definedName name="Z_694D007C_CB4B_440A_BBD6_B0E822059AEA_.wvu.PrintTitles" localSheetId="0" hidden="1">MŠ!$2:$3</definedName>
    <definedName name="Z_694D007C_CB4B_440A_BBD6_B0E822059AEA_.wvu.PrintTitles" localSheetId="1" hidden="1">ZŠ!$2:$4</definedName>
  </definedNames>
  <calcPr calcId="191029"/>
  <customWorkbookViews>
    <customWorkbookView name="Monika Orlíčková – osobní zobrazení" guid="{694D007C-CB4B-440A-BBD6-B0E822059AEA}" mergeInterval="0" personalView="1" maximized="1" xWindow="-8" yWindow="-8" windowWidth="1296" windowHeight="1000" tabRatio="710" activeSheetId="3"/>
    <customWorkbookView name="Luňáková Petra – osobní zobrazení" guid="{5378AB39-19A7-4E06-8107-F7F2A19A5912}" mergeInterval="0" personalView="1" maximized="1" xWindow="-8" yWindow="-8" windowWidth="1382" windowHeight="744" tabRatio="710" activeSheetId="3"/>
    <customWorkbookView name="Vařáková Kateřina – osobní zobrazení" guid="{6007EB77-D5AE-412E-9DCE-657D58B5C69F}" mergeInterval="0" personalView="1" maximized="1" xWindow="-9" yWindow="-9" windowWidth="1938" windowHeight="1038" tabRatio="710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2" l="1"/>
  <c r="M13" i="1"/>
  <c r="M78" i="1"/>
  <c r="M16" i="1"/>
  <c r="M77" i="1"/>
  <c r="M76" i="1"/>
  <c r="M75" i="1" l="1"/>
  <c r="M145" i="2"/>
  <c r="L8" i="3"/>
  <c r="M45" i="2" l="1"/>
  <c r="M42" i="2"/>
  <c r="M41" i="2"/>
  <c r="M40" i="2"/>
  <c r="M39" i="2"/>
  <c r="M38" i="2"/>
  <c r="M37" i="2"/>
  <c r="M69" i="1"/>
  <c r="M22" i="1"/>
  <c r="M68" i="1"/>
  <c r="M70" i="1"/>
  <c r="M71" i="1"/>
  <c r="M72" i="1"/>
  <c r="M73" i="1"/>
  <c r="M74" i="1"/>
  <c r="M116" i="2"/>
  <c r="M112" i="2"/>
  <c r="M99" i="2"/>
  <c r="M97" i="2"/>
  <c r="M96" i="2"/>
  <c r="M95" i="2"/>
  <c r="M32" i="1"/>
  <c r="L9" i="3"/>
  <c r="M47" i="1"/>
  <c r="M31" i="2"/>
  <c r="M24" i="2"/>
  <c r="M22" i="2"/>
  <c r="L7" i="3"/>
  <c r="M26" i="1"/>
  <c r="M27" i="1"/>
  <c r="M25" i="1"/>
  <c r="M55" i="2"/>
  <c r="M91" i="2"/>
  <c r="M66" i="1"/>
  <c r="M23" i="1"/>
  <c r="M21" i="1" l="1"/>
  <c r="M102" i="2"/>
  <c r="M92" i="2"/>
  <c r="M93" i="2"/>
  <c r="M89" i="2"/>
  <c r="M70" i="2"/>
  <c r="M67" i="2"/>
  <c r="M51" i="2"/>
  <c r="M20" i="1"/>
  <c r="M64" i="1" l="1"/>
  <c r="M52" i="1"/>
  <c r="M48" i="1"/>
  <c r="M46" i="1"/>
  <c r="M44" i="1"/>
  <c r="M43" i="1"/>
  <c r="M42" i="1"/>
  <c r="M41" i="1"/>
  <c r="M40" i="1"/>
  <c r="M39" i="1"/>
  <c r="M38" i="1"/>
  <c r="M37" i="1"/>
  <c r="M36" i="1"/>
  <c r="M9" i="2" l="1"/>
  <c r="M100" i="2"/>
  <c r="M128" i="2"/>
  <c r="M125" i="2"/>
  <c r="M126" i="2"/>
  <c r="M127" i="2"/>
  <c r="M131" i="2"/>
  <c r="M133" i="2"/>
  <c r="M135" i="2"/>
  <c r="M137" i="2"/>
  <c r="M138" i="2"/>
  <c r="M139" i="2"/>
  <c r="M141" i="2"/>
  <c r="M68" i="2" l="1"/>
  <c r="M80" i="2" l="1"/>
  <c r="M87" i="2" l="1"/>
  <c r="M44" i="2" l="1"/>
  <c r="M35" i="1"/>
  <c r="M124" i="2" l="1"/>
  <c r="M123" i="2"/>
  <c r="M122" i="2"/>
  <c r="M121" i="2"/>
  <c r="M120" i="2"/>
  <c r="M119" i="2"/>
  <c r="M118" i="2"/>
  <c r="M117" i="2"/>
  <c r="M109" i="2"/>
  <c r="M107" i="2"/>
  <c r="M86" i="2"/>
  <c r="M85" i="2"/>
  <c r="M82" i="2"/>
  <c r="M78" i="2" l="1"/>
  <c r="M77" i="2"/>
  <c r="M76" i="2"/>
  <c r="M75" i="2"/>
  <c r="M74" i="2"/>
  <c r="M73" i="2"/>
  <c r="M69" i="2"/>
  <c r="M45" i="1" l="1"/>
  <c r="M106" i="2"/>
  <c r="M90" i="2"/>
  <c r="M79" i="2"/>
  <c r="M5" i="1" l="1"/>
  <c r="M6" i="2"/>
  <c r="M67" i="1" l="1"/>
  <c r="M19" i="1" l="1"/>
  <c r="M94" i="2"/>
  <c r="M71" i="2" l="1"/>
  <c r="M7" i="1" l="1"/>
  <c r="M8" i="1"/>
  <c r="M9" i="1"/>
  <c r="M10" i="1"/>
  <c r="M11" i="1"/>
  <c r="M12" i="1"/>
  <c r="M14" i="1"/>
  <c r="M15" i="1"/>
  <c r="M17" i="1"/>
  <c r="M18" i="1"/>
  <c r="M24" i="1"/>
  <c r="M28" i="1"/>
  <c r="M29" i="1"/>
  <c r="M30" i="1"/>
  <c r="M31" i="1"/>
  <c r="M33" i="1"/>
  <c r="M34" i="1"/>
  <c r="M49" i="1"/>
  <c r="M50" i="1"/>
  <c r="M51" i="1"/>
  <c r="M53" i="1"/>
  <c r="M54" i="1"/>
  <c r="M55" i="1"/>
  <c r="M56" i="1"/>
  <c r="M57" i="1"/>
  <c r="M58" i="1"/>
  <c r="M59" i="1"/>
  <c r="M60" i="1"/>
  <c r="M61" i="1"/>
  <c r="M62" i="1"/>
  <c r="M63" i="1"/>
  <c r="M65" i="1"/>
  <c r="M4" i="1"/>
  <c r="L6" i="3" l="1"/>
  <c r="L10" i="3"/>
  <c r="L11" i="3"/>
  <c r="L12" i="3"/>
  <c r="L13" i="3"/>
  <c r="L14" i="3"/>
  <c r="L15" i="3"/>
  <c r="M103" i="2"/>
  <c r="M32" i="2"/>
  <c r="M33" i="2"/>
  <c r="M34" i="2"/>
  <c r="M35" i="2"/>
  <c r="M36" i="2"/>
  <c r="M43" i="2"/>
  <c r="M46" i="2"/>
  <c r="M47" i="2"/>
  <c r="M48" i="2"/>
  <c r="M49" i="2"/>
  <c r="M50" i="2"/>
  <c r="M52" i="2"/>
  <c r="M53" i="2"/>
  <c r="M54" i="2"/>
  <c r="M56" i="2"/>
  <c r="M57" i="2"/>
  <c r="M58" i="2"/>
  <c r="M59" i="2"/>
  <c r="M60" i="2"/>
  <c r="M61" i="2"/>
  <c r="M62" i="2"/>
  <c r="M63" i="2"/>
  <c r="M64" i="2"/>
  <c r="M65" i="2"/>
  <c r="M66" i="2"/>
  <c r="M72" i="2"/>
  <c r="M81" i="2"/>
  <c r="M83" i="2"/>
  <c r="M84" i="2"/>
  <c r="M88" i="2"/>
  <c r="M98" i="2"/>
  <c r="M101" i="2"/>
  <c r="M104" i="2"/>
  <c r="M105" i="2"/>
  <c r="M108" i="2"/>
  <c r="M110" i="2"/>
  <c r="M111" i="2"/>
  <c r="M113" i="2"/>
  <c r="M114" i="2"/>
  <c r="M115" i="2"/>
  <c r="M129" i="2"/>
  <c r="M130" i="2"/>
  <c r="M132" i="2"/>
  <c r="M134" i="2"/>
  <c r="M136" i="2"/>
  <c r="M140" i="2"/>
  <c r="M142" i="2"/>
  <c r="M143" i="2"/>
  <c r="M5" i="2"/>
  <c r="M7" i="2"/>
  <c r="M8" i="2"/>
  <c r="M10" i="2"/>
  <c r="M11" i="2"/>
  <c r="M12" i="2"/>
  <c r="M13" i="2"/>
  <c r="M14" i="2"/>
  <c r="M15" i="2"/>
  <c r="M16" i="2"/>
  <c r="M17" i="2"/>
  <c r="M18" i="2"/>
  <c r="M19" i="2"/>
  <c r="M20" i="2"/>
  <c r="M21" i="2"/>
  <c r="M25" i="2"/>
  <c r="M26" i="2"/>
  <c r="M27" i="2"/>
  <c r="M28" i="2"/>
  <c r="M29" i="2"/>
  <c r="M30" i="2"/>
  <c r="L5" i="3" l="1"/>
</calcChain>
</file>

<file path=xl/sharedStrings.xml><?xml version="1.0" encoding="utf-8"?>
<sst xmlns="http://schemas.openxmlformats.org/spreadsheetml/2006/main" count="3958" uniqueCount="798">
  <si>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</si>
  <si>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</si>
  <si>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</si>
  <si>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</si>
  <si>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</si>
  <si>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</si>
  <si>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</si>
  <si>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</si>
  <si>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</si>
  <si>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</si>
  <si>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</si>
  <si>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</si>
  <si>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</si>
  <si>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</si>
  <si>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</si>
  <si>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</si>
  <si>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</si>
  <si>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</si>
  <si>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</si>
  <si>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</si>
  <si>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</si>
  <si>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</si>
  <si>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</si>
  <si>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</si>
  <si>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</si>
  <si>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</si>
  <si>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</si>
  <si>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</si>
  <si>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</si>
  <si>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</si>
  <si>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</si>
  <si>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</si>
  <si>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</si>
  <si>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</si>
  <si>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</si>
  <si>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</si>
  <si>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</si>
  <si>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</si>
  <si>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</si>
  <si>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</si>
  <si>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</si>
  <si>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</si>
  <si>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</si>
  <si>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</si>
  <si>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</si>
  <si>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</si>
  <si>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</si>
  <si>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Obec s rozšířenou působností - realizace</t>
  </si>
  <si>
    <t>konektivita</t>
  </si>
  <si>
    <t>vnitřní/venkovní zázemí pro komunitní aktivity vedoucí k sociální inkluzi</t>
  </si>
  <si>
    <t xml:space="preserve">zázemí pro školní poradenské pracoviště 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</si>
  <si>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
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</si>
  <si>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charset val="238"/>
        <scheme val="minor"/>
      </rPr>
      <t xml:space="preserve">
</t>
    </r>
  </si>
  <si>
    <t>Statutární město Pardubice</t>
  </si>
  <si>
    <t>Rekonstrukce odborných učeben na ZŠ Prodloužená</t>
  </si>
  <si>
    <t>Pardubický</t>
  </si>
  <si>
    <t>ORP Pardubice</t>
  </si>
  <si>
    <t>Pardubice</t>
  </si>
  <si>
    <t>x</t>
  </si>
  <si>
    <t>Rekonstrukce odborných učeben na ZŠ Štefánikova</t>
  </si>
  <si>
    <t>048161047</t>
  </si>
  <si>
    <t>060159065</t>
  </si>
  <si>
    <t>ZŠ Waldorfská Pardubice, Gorkého 867</t>
  </si>
  <si>
    <t>Rekonstrukce odborných učeben na ZŠ Waldorfská</t>
  </si>
  <si>
    <t>ZŠ Pardubice, Štefánikova 448</t>
  </si>
  <si>
    <t>ZŠ Pardubice-Polabiny, Prodloužená 283</t>
  </si>
  <si>
    <t>ZŠ a MŠ Srch, okres Pardubice</t>
  </si>
  <si>
    <t>Obec Srch</t>
  </si>
  <si>
    <t>Modernizace odborné IT učebny ZŠ</t>
  </si>
  <si>
    <t>Srch</t>
  </si>
  <si>
    <t>ZŠ Dašice, okres Pardubice</t>
  </si>
  <si>
    <t>042937515</t>
  </si>
  <si>
    <t>Město Dašice</t>
  </si>
  <si>
    <t>Dašice</t>
  </si>
  <si>
    <t>Odborná učebna přírodopisu</t>
  </si>
  <si>
    <t>-</t>
  </si>
  <si>
    <t>Učebna matematiky</t>
  </si>
  <si>
    <t>ZŠ Sezemice, okres Pardubice</t>
  </si>
  <si>
    <t>060156953</t>
  </si>
  <si>
    <t>Odborná učebna pro přírodní vědy na ZŠ Sezemice</t>
  </si>
  <si>
    <t>Město Sezemice</t>
  </si>
  <si>
    <t>Sezemice</t>
  </si>
  <si>
    <t xml:space="preserve">Vnitřní konektivita a připojení k internetu </t>
  </si>
  <si>
    <t>Školní hřiště</t>
  </si>
  <si>
    <t xml:space="preserve">ZŠ a MŠ Mikulovice, okres Pardubice </t>
  </si>
  <si>
    <t>060159081</t>
  </si>
  <si>
    <t>Obec Mikulovice</t>
  </si>
  <si>
    <t>Mikulovice</t>
  </si>
  <si>
    <t xml:space="preserve">ZŠ a MŠ Ostřešany, okres Pardubice </t>
  </si>
  <si>
    <t>060159049</t>
  </si>
  <si>
    <t>Obec Ostřešany</t>
  </si>
  <si>
    <t>Ostřešany</t>
  </si>
  <si>
    <t>ZŠ Rohovládova Bělá, okres Pardubice</t>
  </si>
  <si>
    <t>Obec Rohovládova Bělá</t>
  </si>
  <si>
    <t>Rohovládova Bělá</t>
  </si>
  <si>
    <t xml:space="preserve">ZŠ a MŠ Rybitví </t>
  </si>
  <si>
    <t>060158701</t>
  </si>
  <si>
    <t>Rekonstrukce a vybavení kmenových učeben ZŠ Rybitví</t>
  </si>
  <si>
    <t>Rybitví</t>
  </si>
  <si>
    <t>Obec Rybitví</t>
  </si>
  <si>
    <t>ZŠ Čeperka, okres Pardubice</t>
  </si>
  <si>
    <t>Modernizace počítačové učebny</t>
  </si>
  <si>
    <t>060159111</t>
  </si>
  <si>
    <t>Obec Čeperka</t>
  </si>
  <si>
    <t>Čeperka</t>
  </si>
  <si>
    <t>MŠ Čepí, okres Pardubice</t>
  </si>
  <si>
    <t xml:space="preserve">Bezpečný areál MŠ Čepí </t>
  </si>
  <si>
    <t>Čepí</t>
  </si>
  <si>
    <t>Obec Čepí</t>
  </si>
  <si>
    <t>NOE – Křesťanská ZŠ a MŠ v Pardubicích</t>
  </si>
  <si>
    <t>181024608</t>
  </si>
  <si>
    <t>Sbor Církve bratrské</t>
  </si>
  <si>
    <t>Zvýšení bezbariérovosti a bezpečnosti budovy ZŠ</t>
  </si>
  <si>
    <t>181034701</t>
  </si>
  <si>
    <t>Zvýšení kapacity MŠ včetně modernizace zahrady</t>
  </si>
  <si>
    <t>181014181</t>
  </si>
  <si>
    <t>Vybudování polytechnické učebny/dílen</t>
  </si>
  <si>
    <t>Třebosice</t>
  </si>
  <si>
    <t>Multimediální učebna</t>
  </si>
  <si>
    <t>ZŠ a MŠ KLAS s.r.o.</t>
  </si>
  <si>
    <t>151036608</t>
  </si>
  <si>
    <t>Rozšíření kapacity ZŠ, polytech. výuka, inkluze</t>
  </si>
  <si>
    <t>Rozšíření kapacity MŠ</t>
  </si>
  <si>
    <t>169100740</t>
  </si>
  <si>
    <t>ZŠ a MŠ Lázně Bohdaneč</t>
  </si>
  <si>
    <t>181038714</t>
  </si>
  <si>
    <t>Přístavba učeben I.stupně v areálu ZŠ, vč. vybavení</t>
  </si>
  <si>
    <t>Lázně Bohdaneč</t>
  </si>
  <si>
    <t>Město Lázně Bohdaneč</t>
  </si>
  <si>
    <t>04296397</t>
  </si>
  <si>
    <t>Lesní klub Zeměkus</t>
  </si>
  <si>
    <t>Spolek Zeměkus, z.s., Třebosice 15</t>
  </si>
  <si>
    <t>26579693</t>
  </si>
  <si>
    <t>Ekocentrum PALETA, z.s.</t>
  </si>
  <si>
    <t>64244873</t>
  </si>
  <si>
    <t>Programy pro zkoumání přírody</t>
  </si>
  <si>
    <t xml:space="preserve">Environmentální vzdělávání na specializovaném pracovišti </t>
  </si>
  <si>
    <t xml:space="preserve">Asociace Sports Team z.s., </t>
  </si>
  <si>
    <t>Cestou k většímu úspěchu</t>
  </si>
  <si>
    <t>Insomnia production</t>
  </si>
  <si>
    <t>28793978</t>
  </si>
  <si>
    <t>Centrum neformálního vzdělávání digitálními technologiemi/virtuální realitou</t>
  </si>
  <si>
    <t>ZŠ Pardubice, Bratranců Veverkových 866</t>
  </si>
  <si>
    <t xml:space="preserve">Venkovní učebna environmentální výchovy </t>
  </si>
  <si>
    <t>060159154</t>
  </si>
  <si>
    <t>060158387</t>
  </si>
  <si>
    <t>Pavilón C2 – Základní škola</t>
  </si>
  <si>
    <t>Opatovice nad Labem</t>
  </si>
  <si>
    <t>Obec Opatovice nad Labem</t>
  </si>
  <si>
    <t>ZŠ a MŠ Pardubice, A. Krause 2344</t>
  </si>
  <si>
    <t xml:space="preserve">Rozšíření a modernizace počítačové sítě </t>
  </si>
  <si>
    <t>060159138</t>
  </si>
  <si>
    <t>Modernizace dílen</t>
  </si>
  <si>
    <t xml:space="preserve">Revitalizace školní zahrady </t>
  </si>
  <si>
    <t>ZŠ V Pohybu</t>
  </si>
  <si>
    <t>04801601</t>
  </si>
  <si>
    <t>181077264</t>
  </si>
  <si>
    <t>Tereza Bartheldi, Mandysova 272, Studánka, 530 03 Pardubice</t>
  </si>
  <si>
    <t>Dalibor Novák, Licomělice 8, 538 03 Načešice</t>
  </si>
  <si>
    <t>Kateřina Boráňová, Legionářská 571, Rosice, 533 51 Pardubice</t>
  </si>
  <si>
    <t>Ivana Matyášová, č.p. 159, 533 42 Živanice</t>
  </si>
  <si>
    <r>
      <t>4 osoby -pozn.níže</t>
    </r>
    <r>
      <rPr>
        <sz val="10"/>
        <color rgb="FFFF0000"/>
        <rFont val="Calibri"/>
        <family val="2"/>
        <charset val="238"/>
        <scheme val="minor"/>
      </rPr>
      <t>*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i/>
        <sz val="10"/>
        <color theme="1"/>
        <rFont val="Calibri"/>
        <family val="2"/>
        <charset val="238"/>
        <scheme val="minor"/>
      </rPr>
      <t xml:space="preserve">školská právnická osoba  </t>
    </r>
  </si>
  <si>
    <t>* zřizovatel ZŠ V Pohybu</t>
  </si>
  <si>
    <t>Nová učebna</t>
  </si>
  <si>
    <t>Mobilní počítačová učebna</t>
  </si>
  <si>
    <t>Centrum inovativního vzdělávání</t>
  </si>
  <si>
    <t>Venkovní výukové zázemí pro environmentální vzdělávání</t>
  </si>
  <si>
    <t>Specializovaná digitální učebna cizích jazyků</t>
  </si>
  <si>
    <t>Mateřská škola</t>
  </si>
  <si>
    <t>MŠ Rohovládova Bělá, okres Pardubice</t>
  </si>
  <si>
    <t>060157411</t>
  </si>
  <si>
    <t>Obnovení povrchu pro sportovní využití</t>
  </si>
  <si>
    <t>Rekonstrukce školního hřiště ZŠ Pardubice – Polabiny, Prodloužená</t>
  </si>
  <si>
    <t>ZŠ Pardubice-Polabiny, npor. Eliáše 344</t>
  </si>
  <si>
    <t>060159022</t>
  </si>
  <si>
    <t>Rekonstrukce školního hřiště ZŠ Pardubice – Polabiny, npor. Eliáše</t>
  </si>
  <si>
    <t>060158981</t>
  </si>
  <si>
    <t>Pardubický kraj</t>
  </si>
  <si>
    <t>Speciální MŠ, ZŠ a praktická škola Pardubice</t>
  </si>
  <si>
    <t>Revitalizace zahrady</t>
  </si>
  <si>
    <t>Vytvoření dílničky pro děti pro práci s různými materiály</t>
  </si>
  <si>
    <t>Venkovní učebna</t>
  </si>
  <si>
    <t>107585324</t>
  </si>
  <si>
    <t>Zvýšení počtu míst v mateřské škole pro inovativní vzdělávání</t>
  </si>
  <si>
    <t>MŠ Klubíčko Pardubice-Polabiny, Grusova 448</t>
  </si>
  <si>
    <t>060157801</t>
  </si>
  <si>
    <t>Obec Kostěnice</t>
  </si>
  <si>
    <t>Kostěnice</t>
  </si>
  <si>
    <t xml:space="preserve">Rekonstrukce prostor po bývalé kuchyni na zázemí pro děti </t>
  </si>
  <si>
    <t>Rekonstrukce tělocvičny</t>
  </si>
  <si>
    <t>181034719</t>
  </si>
  <si>
    <t>Rekonstrukce a vybavení polytechnických dílen ZŠ Rybitví</t>
  </si>
  <si>
    <t>Přístavba polytechnických učeben</t>
  </si>
  <si>
    <t>Moravany</t>
  </si>
  <si>
    <t>Obec Moravany</t>
  </si>
  <si>
    <t>048160164</t>
  </si>
  <si>
    <t>ZŠ Moravany, okres Pardubice</t>
  </si>
  <si>
    <t>Odborná učebna počítačů sloužící k výuce informatiky na I.stupni</t>
  </si>
  <si>
    <t>Dílny</t>
  </si>
  <si>
    <t>Vybudování školního hřiště</t>
  </si>
  <si>
    <t>Venkovní školní sportoviště</t>
  </si>
  <si>
    <t>Zahrada v přírodním stylu</t>
  </si>
  <si>
    <t>Multifunkční učebna pro II. stupeň ZŠ</t>
  </si>
  <si>
    <t>Učebna robotiky a praxe</t>
  </si>
  <si>
    <t>ZŠ Opatovice n/L., okres Pardubice</t>
  </si>
  <si>
    <t>102842574</t>
  </si>
  <si>
    <t>Přírodní učebna</t>
  </si>
  <si>
    <t>MŠ Opatovice n/L, okres Pardubice</t>
  </si>
  <si>
    <t>107584590</t>
  </si>
  <si>
    <t>Jídelna a tělocvična</t>
  </si>
  <si>
    <t>MŠ Němčice, okres Pardubice</t>
  </si>
  <si>
    <t>06000061</t>
  </si>
  <si>
    <t>181097214</t>
  </si>
  <si>
    <t>Obec Němčice</t>
  </si>
  <si>
    <t>Němčice</t>
  </si>
  <si>
    <t>Rozšíření zahrady + uspořádání</t>
  </si>
  <si>
    <t>Vybudování ložnice a polytechnické učebny</t>
  </si>
  <si>
    <t>MŠ Ráby, okres Pardubice</t>
  </si>
  <si>
    <t>Modernizace a rozšíření MŠ Ráby</t>
  </si>
  <si>
    <t>Obec Ráby</t>
  </si>
  <si>
    <t>Ráby</t>
  </si>
  <si>
    <t>Rekonstrukce budovy MŠ</t>
  </si>
  <si>
    <t>MŠ Čeperka, okres Pardubice</t>
  </si>
  <si>
    <t>060158883</t>
  </si>
  <si>
    <t>Rekonstrukce kuchyně</t>
  </si>
  <si>
    <t xml:space="preserve">Pedagogicko-technické zázemí pro učitele </t>
  </si>
  <si>
    <t>Rozšíření venkovních hracích ploch areálu Mateřské školy</t>
  </si>
  <si>
    <t xml:space="preserve">Rekonstrukce a rozšíření stávající tělocvičny Základní školy </t>
  </si>
  <si>
    <t>107584425</t>
  </si>
  <si>
    <t xml:space="preserve">Nástavba ZŠ </t>
  </si>
  <si>
    <t>Výstavba nové budovy ZŠ</t>
  </si>
  <si>
    <t>Vybudování počítačové učebny</t>
  </si>
  <si>
    <t>Nákup pozemku pro budovu ZŠ</t>
  </si>
  <si>
    <t>Kuchyň ZŠ</t>
  </si>
  <si>
    <t>Školní výdejna</t>
  </si>
  <si>
    <t>Rekonstrukce přístupové chodby do tělocvičny</t>
  </si>
  <si>
    <t>046492101</t>
  </si>
  <si>
    <t>ZŠ a Praktická škola Svítání, o.p.s.</t>
  </si>
  <si>
    <t>Rozšíření kapacity školní jídelny</t>
  </si>
  <si>
    <t>102842639</t>
  </si>
  <si>
    <t>Rekonstrukce třídy</t>
  </si>
  <si>
    <t>DDM Alfa Pardubice – odloučené pracoviště DELTA</t>
  </si>
  <si>
    <t>48161233</t>
  </si>
  <si>
    <t>Renovace toalet</t>
  </si>
  <si>
    <t>Vybavení počítačové učebny ZŠ Rybitví</t>
  </si>
  <si>
    <t>Mateřská škola a Základní škola Na cestě, s.r.o.</t>
  </si>
  <si>
    <t>181096536</t>
  </si>
  <si>
    <t>181096714</t>
  </si>
  <si>
    <t>Rekonstrukce zahrady</t>
  </si>
  <si>
    <t>Tvorba druhé učebny cizích jazyků</t>
  </si>
  <si>
    <t>Výměna vnitřních dveří</t>
  </si>
  <si>
    <t xml:space="preserve">Vybavení nové třídy </t>
  </si>
  <si>
    <t>Výměna výplně venkovního zábradlí na terase</t>
  </si>
  <si>
    <t>Profi myčky do výdejny</t>
  </si>
  <si>
    <t>Klimatizace do třídy v 2.patře</t>
  </si>
  <si>
    <t>Rozšíření kapacity kmenových učeben ZŠ Dašice včetně zajištění bezbariérovosti</t>
  </si>
  <si>
    <t>Přístavba tělocvičny ZŠ Dašice včetně zajištění bezbariérovosti</t>
  </si>
  <si>
    <t>Přístavba školní jídelny ZŠ Dašice včetně zajištění bezbariérovosti</t>
  </si>
  <si>
    <t>Přístavba školní družiny ZŠ Dašice včetně zajištění bezbariérovosti</t>
  </si>
  <si>
    <t>107584417</t>
  </si>
  <si>
    <t>Zvýšení kapacity MŠ</t>
  </si>
  <si>
    <t>ZŠ Pardubice, Josefa Ressla 2258</t>
  </si>
  <si>
    <t>046496921</t>
  </si>
  <si>
    <t>Rozšíření kapacity školní družiny</t>
  </si>
  <si>
    <t>117500593</t>
  </si>
  <si>
    <t>Cvičná kuchyňka pro žáky</t>
  </si>
  <si>
    <t>ZŠ Pardubice-Polabiny, Družstevní 305</t>
  </si>
  <si>
    <t>048161292</t>
  </si>
  <si>
    <t>Revitalizace školního sadu</t>
  </si>
  <si>
    <t xml:space="preserve">Výstavba altánu v prostorách zahrady </t>
  </si>
  <si>
    <t>048161144</t>
  </si>
  <si>
    <t>Černá u Bohdanče</t>
  </si>
  <si>
    <t xml:space="preserve">Multifunkční učebna – MŠ  </t>
  </si>
  <si>
    <t>Rekonstrukce sociálního zázemí v učebním pavilonu A1, A2 a A3 v areálu Základní školy</t>
  </si>
  <si>
    <t xml:space="preserve">Centrální jídelna – MŠ  </t>
  </si>
  <si>
    <t>Multifunkční učebna pro I. stupeň ZŠ</t>
  </si>
  <si>
    <t>Zázemí pracovníků I. stupně ZŠ</t>
  </si>
  <si>
    <t>Zázemí pracovníků II. stupně ZŠ</t>
  </si>
  <si>
    <t>Vybudování odborných učeben</t>
  </si>
  <si>
    <t>Výdejna – vybavení dle požadavků hygieny</t>
  </si>
  <si>
    <t>Plot směrem "do pole"</t>
  </si>
  <si>
    <t>Skříně a psací stůl do sborovny</t>
  </si>
  <si>
    <t>Rekonstrukce výtahu</t>
  </si>
  <si>
    <t>Výměna plynových kotlů</t>
  </si>
  <si>
    <t>107584727</t>
  </si>
  <si>
    <t>MŠ Kamarád Pardubice, Teplého 2100</t>
  </si>
  <si>
    <t>MŠ Trnová</t>
  </si>
  <si>
    <t>Výstavba nové MŠ Trnová – 3 třídy</t>
  </si>
  <si>
    <t>MŠ Mozaika Pardubice, nábřeží Závodu Míru 1961</t>
  </si>
  <si>
    <t>060157241</t>
  </si>
  <si>
    <t>Přístavba školní družiny ZŠ Moravany se zajištěním bezbariérovosti</t>
  </si>
  <si>
    <t>117500364</t>
  </si>
  <si>
    <t>Podlahy ve třídách na 1. stupni ZŠ Moravany</t>
  </si>
  <si>
    <t>Rekonstrukce kuchyně ZŠ Moravany</t>
  </si>
  <si>
    <t>102842400</t>
  </si>
  <si>
    <t>Rozšíření kapacity kmenových učeben ZŠ Moravany včetně zajištění bezbariérovosti</t>
  </si>
  <si>
    <t>Renovace toalet na I. stupni</t>
  </si>
  <si>
    <t>Vybavení učeben interaktivními – Smart tabulemi</t>
  </si>
  <si>
    <t>042938554</t>
  </si>
  <si>
    <t>Venkovní učebna environmentální výchovy</t>
  </si>
  <si>
    <t>Workoutové hřiště</t>
  </si>
  <si>
    <t>MŠ Duha Pardubice-Popkovice a Staré Čívice</t>
  </si>
  <si>
    <t>107584778</t>
  </si>
  <si>
    <t>Revitalizace zahrad</t>
  </si>
  <si>
    <t>Modernizace vybavení školní kuchyně</t>
  </si>
  <si>
    <t>Oprava tělocvičny pro potřeby ZŠ a MŠ</t>
  </si>
  <si>
    <t>Přírodovědná učebna na zahradě školy včetně biotopů</t>
  </si>
  <si>
    <t>ZŠ a MŠ Pardubice-Pardubičky, Kyjevská 25</t>
  </si>
  <si>
    <t>060159146</t>
  </si>
  <si>
    <t>Rekonstrukce školního hřiště a revitalizace školní zahrady</t>
  </si>
  <si>
    <t>MŠ Motýlek Pardubice, Josefa Ressla 1992</t>
  </si>
  <si>
    <t>107584719</t>
  </si>
  <si>
    <t>Přírodní učebna a revitalizace školní zahrady</t>
  </si>
  <si>
    <t>102854238</t>
  </si>
  <si>
    <t>Klimatizace do ŠJ v suterénu</t>
  </si>
  <si>
    <t>stručný popis, např. zpracovaná PD, zajištěné výkupy, výběr dodavatele</t>
  </si>
  <si>
    <t>ZŠ Srdcovka</t>
  </si>
  <si>
    <t>Připojení k internetu a vnitřní konektivita v celé škole.</t>
  </si>
  <si>
    <t>vize</t>
  </si>
  <si>
    <t>ZŠ a MŠ Pardubice, A. Krause 2345</t>
  </si>
  <si>
    <t>Modernizace dílen včetně vybavení pro výuku pracovního vyučování.</t>
  </si>
  <si>
    <t>ZŠ a MŠ Pardubice, A. Krause 2346</t>
  </si>
  <si>
    <t>Revitalizace školní zahrady a doplnění o herní prvky.</t>
  </si>
  <si>
    <t xml:space="preserve">Vybudování venkovní učebny environmentální výchovy. </t>
  </si>
  <si>
    <t>Rozšíření kapacity školní jídelny o 30 míst.</t>
  </si>
  <si>
    <t>Vybavení učebny pro výuku cizich jazyků.</t>
  </si>
  <si>
    <t>Vybudování workoutového hřiště pro žáky.</t>
  </si>
  <si>
    <t>Učebna 3D modelů</t>
  </si>
  <si>
    <t>Vybavení učebny pro práci s 3D modely.</t>
  </si>
  <si>
    <t>Výstavba druhé  tělocvičny</t>
  </si>
  <si>
    <t>Vybudování prostor pro školní družinu s navýšením kapacity o jedno oddělení. Vybudování souvisejícího zázemí pro personál.</t>
  </si>
  <si>
    <t>Vybudování cvičné žákovské kuchyně s vybavením.</t>
  </si>
  <si>
    <t>Revitalizace zahrady školy (záhony, zavlažování) a doplnění herních prvků.</t>
  </si>
  <si>
    <t>Přístavba školní jídelny-výdejny, která nahradí výdejnu v MŠ Čtyřlíštek, a  přístavba kmenové a odborné učebny.</t>
  </si>
  <si>
    <t>Výstavba altánu pro využití jako letní venkovní učebna.</t>
  </si>
  <si>
    <t>hotová PD</t>
  </si>
  <si>
    <t>Vybudování samostatných prostor pro školní družinu včetně kabinetu</t>
  </si>
  <si>
    <t>Rekonstrukce učebny ICT a dílen v přízemí a dalších pěti odborných učeben (ICT II, M, Př, Ch, F) a dvou kabinetů.</t>
  </si>
  <si>
    <t>rozpracovaná PD</t>
  </si>
  <si>
    <t>ZŠ Pardubice-Polabiny, Prodloužená 284</t>
  </si>
  <si>
    <t>Rozšíření kapacity školy pro výuku jazyků, pracovních činností na I. stupni ZŠ a školní družiny s kabinetem.</t>
  </si>
  <si>
    <t>ZŠ Pardubice -Spořilov, Kotkova 1287</t>
  </si>
  <si>
    <t>ZŠ Pardubice – Svítkov, Školní 748</t>
  </si>
  <si>
    <t>Nová ZŠ TGM</t>
  </si>
  <si>
    <t>Výstavba nové ZŠ včetně vybavení</t>
  </si>
  <si>
    <t>ne</t>
  </si>
  <si>
    <t>Tělocvična ZŠ</t>
  </si>
  <si>
    <t xml:space="preserve">Rekonstrukce sociálního zařízení ZŠ </t>
  </si>
  <si>
    <t>Rozšíření ZŠ včetně zázemí pro stravování</t>
  </si>
  <si>
    <t>Předmětem projektu je rekonstrukce odborné učebny přírodopisu tak, aby odpovídala jak zařízením, tak vybavením moderním trendům vzdělávání.</t>
  </si>
  <si>
    <t>Projekt si klade za cíl zajistit vybudování odborné učebny matematiky včetně výukových pomůcek.</t>
  </si>
  <si>
    <t>Předmětem projektu je zajištění dostatečného množství kmenových učeben tak, aby bylo vzdělávání přístupné pro všechny žáky s trvalým bydlištěm ve městě Dašice a spádových obcích.</t>
  </si>
  <si>
    <t>600096084</t>
  </si>
  <si>
    <t>Cílem projektu je vybudování prostor pro výuku tělesné výchovy a realizaci volnočasových aktivit včetně sociálního zázemí, šaten, prostor sloužících pro ukládání nářadí a kabinetů.</t>
  </si>
  <si>
    <t>Projekt je zacílen na přístabu prostor sloužících k zajištění školního stravování včetně sociálního zázemí a bezbariérovosti. Počítáno je i se sklady a přípravnami.</t>
  </si>
  <si>
    <t>Cílem projektu je zajištění dostatečného počtu prostor pro činnost školní družiny včetně sociálního zázemí, kabinetů a bezbariérového přístupu.</t>
  </si>
  <si>
    <t>Pořízení vybavení do odborných učeben</t>
  </si>
  <si>
    <t>Předmětem projektu je pořízení vybavení a výukových pomůcek vč. didaktických pomůcek do odborných učeben a vybavení do oborných učeben pro pedagogy, které bude sloužit k ukázkám výuky žáků.</t>
  </si>
  <si>
    <t>Implementace mobilních dotykových zařízení jako podpůrný prostředek výuky běžných předmětů</t>
  </si>
  <si>
    <t>Standard smíšené výuky</t>
  </si>
  <si>
    <t xml:space="preserve">Vybudování parkoviště </t>
  </si>
  <si>
    <t>Rozšíření kuchyně</t>
  </si>
  <si>
    <t>doplnění zeleně</t>
  </si>
  <si>
    <t>Rekonstrukce ZŠ obce Mikulovice</t>
  </si>
  <si>
    <t>ano</t>
  </si>
  <si>
    <t>Novostavba sportovní multifunkční plochy ZŠ Mikulovice</t>
  </si>
  <si>
    <t>Doplnění zeleně</t>
  </si>
  <si>
    <t>Výměna podlahové krytiny , osvětlení, zásuvek,vypínačů,vymalování učebny. Zakoupení nového nábytku, 25x PC, 1x Smat tabule, 3 D kopírky.</t>
  </si>
  <si>
    <t>Vybudování nového zázemí pro školní družinu.</t>
  </si>
  <si>
    <t xml:space="preserve">Výměna podlahových krytin ve kmenových třídách na I.stupni. </t>
  </si>
  <si>
    <t>Stavební úpravy a přístavba stávající kolárny v areálu ZŠ</t>
  </si>
  <si>
    <t>Přírodní učebny</t>
  </si>
  <si>
    <t>Pedagogicko-technické zázemí pro učitele v pavilonu B2</t>
  </si>
  <si>
    <t xml:space="preserve">Zajištění bezpečnosti našich dětí  </t>
  </si>
  <si>
    <t>Bezpečné parkování</t>
  </si>
  <si>
    <t>117500275</t>
  </si>
  <si>
    <t>Realizace herní plochy vč. vybavení hracími prvky pro školní družinu a klub</t>
  </si>
  <si>
    <t>Rozšíření školní jídelny ZŠ - pavilon B2</t>
  </si>
  <si>
    <t>Rekonstrukce školní kuchyně a jídelny</t>
  </si>
  <si>
    <t>Výstavba multifunkčního sportovního areálu</t>
  </si>
  <si>
    <t>Rekonstrukce školní zahrady</t>
  </si>
  <si>
    <t xml:space="preserve">Rekonstrukce a inovace vybavení počítačových učeben </t>
  </si>
  <si>
    <t>Navýšení kapacity ZŠ</t>
  </si>
  <si>
    <t>Vybudování multimediálního sálu pro výukové pořady</t>
  </si>
  <si>
    <t>12/2024</t>
  </si>
  <si>
    <t>12/2025</t>
  </si>
  <si>
    <t>Cílem je rekonstrukce a vybavení polytechnických dílen ZŠ Rybitví.</t>
  </si>
  <si>
    <t>Cílem je doplnění počítačové učebny novými počítači, obnovení stávajících a doplnění další ICT technikou.</t>
  </si>
  <si>
    <t>Cílem je oprava tělocvičny, vnitřních a vnějších prostor.</t>
  </si>
  <si>
    <t>Cílem projektu je přetvoření zahrady při ZŠ a MŠ Rybitví na přírodovědnou učebnu a biotopy, např. vodní biotop, arboretum, louky, zahrádky, geopark a další.</t>
  </si>
  <si>
    <t>Drobná rekonstrukce jídelny a zajištění nákupu vybavení dle hygieny.</t>
  </si>
  <si>
    <t>Přístavba učeben, včetně vybavení - ZŠ Sezemice, Jiráskova 664</t>
  </si>
  <si>
    <t>Jedná se o rekonstrukci vnitřních prostor základní školy, nové uspořádání kmenových učeben s ohledem na bezbariérovost a bezpečnost budovy. Každý rok se přebuduje jedno patro ze tří.</t>
  </si>
  <si>
    <t>architektonická studie</t>
  </si>
  <si>
    <t>Jedná se o celkovou rekonstrukci stávající tělocvičny (nová podlahová krytina, světla, vybavení.) Obnova šaten a celého zázemí.</t>
  </si>
  <si>
    <t>Nákup prostor a rekonstrukce školní jídelny - výdejny</t>
  </si>
  <si>
    <t>Jídelna - výdejna bude přemístěna do nových prostor.</t>
  </si>
  <si>
    <t xml:space="preserve">Odborné učebny budou řešeny jako nástavba 4. patra na současnou budovu školy. Vybudovány budou tři odborné učebny: polytechnická učebna, učebna ICT a učebna přírodních věd. </t>
  </si>
  <si>
    <t>Rozvoj polytechnické výchovy a vzdělávání - Hvězdárna I</t>
  </si>
  <si>
    <t xml:space="preserve">Rekonstrukce astronomické kopule a přilehlých prostor.Výměna hvězdárenské kopule včetně pohonu, uložení a elektroinstalace v astronomické observatoři. Vybudování automatické observatoře v prostru vyklenutí. </t>
  </si>
  <si>
    <t>Rozvoj polytechnické výchovy a vzdělávání - Hvězdárna II</t>
  </si>
  <si>
    <t>Vznikne interaktivní hvězdárna - pět vzdělávacích bloků umístěných ve foyer, mobilní planetárium, učebna astronomie, galerie a administrativní zázemí.</t>
  </si>
  <si>
    <t>ZUŠ Pardubice-Polabiny, Lonkova 510</t>
  </si>
  <si>
    <t>Výstavba nové budovy ZUŠ Lonkova</t>
  </si>
  <si>
    <t>Výstupem je nová budova pro ZUŠ Pardubice-Polabiny, Lonkova 510, a to včetně vybavení. Výstavba proběhne po demolici stávajícího objektu v ulici Stavbařů 304.</t>
  </si>
  <si>
    <t>Revitalizace zahrad na obou pracovištích MŠ.</t>
  </si>
  <si>
    <t>Přístavba jedné třídy MŠ pro 25 dětí včetně vybavení.</t>
  </si>
  <si>
    <t>MŠ Motýlek Pardubice, Josefa Ressla 1993</t>
  </si>
  <si>
    <t>Přírodní učebna a revitalizace školní zahrady.</t>
  </si>
  <si>
    <t>MŠ Motýlek Pardubice, Josefa Ressla 1994</t>
  </si>
  <si>
    <t>Klimatizace do ŠJ v suterénu.</t>
  </si>
  <si>
    <t xml:space="preserve">Rozšíření kapacity MŠ </t>
  </si>
  <si>
    <t>MŠ Višňovka</t>
  </si>
  <si>
    <t>Výstavba nové MŠ Višňovka</t>
  </si>
  <si>
    <t>Výstavba nové MŠ s 5 třídami v lokalitě S. K. Neumanna.</t>
  </si>
  <si>
    <t>MŠ Doubek Pardubice-Svítkov a Lány na Důlku</t>
  </si>
  <si>
    <t>Rekonstrukce budovy s vybudováním další třídy, kuchyňky, sociálního zázemí a zázemí pro pedagogy v 1. patře MŠ v Lánech na Důlku. Zvýšení kapacity MŠ o 25 dětí.</t>
  </si>
  <si>
    <t xml:space="preserve">MŠ Čtyřlístek Pardubice, Národních hrdinů 8 </t>
  </si>
  <si>
    <t>Rekonstrukce prostoru stávající školní jídelny-výdejny na jednu třídu MŠ. Dojde ke zvýšení kapacity MŠ o 25 dětí.</t>
  </si>
  <si>
    <t>MŠ Černá u Bohdanče</t>
  </si>
  <si>
    <t>Obec Černá u Bohdanče</t>
  </si>
  <si>
    <t>Výstavba MŠ Černá u Bohdanče</t>
  </si>
  <si>
    <t>Mateřská škola Kostěnice, okres Pardubice</t>
  </si>
  <si>
    <t>Projekt je zaměřen na rekonstrukci školní zahrady mateřské školy, v rámci které bude pořízen venkovní mobiliář a herní prvky a dojde k dalším doplňujícím výdajům.</t>
  </si>
  <si>
    <t xml:space="preserve"> -</t>
  </si>
  <si>
    <t>Projekt je zaměřen na rekonstrukci školní třídy - podlahová kritina, nábytek, elektronika a další vybavení.</t>
  </si>
  <si>
    <t>Projekt  vybudování ložnice je zaměřen na oddělení prostoru ložnice od hracího a výukového prostoru školky. Záměr vybudování polytechnické učebny, kde bude  funkční interiér, který vhodně doplňují nástěnné didaktické prvky, hrací panely, smyslové aktivity. V takovém prostředí mohou děti bádat nad přírodovědnými fenomény či při výuce používat moderní interaktivní panely a stoly.</t>
  </si>
  <si>
    <t>102854114</t>
  </si>
  <si>
    <t xml:space="preserve">Rozšíření kapacity MŠ - nové oddělení </t>
  </si>
  <si>
    <t>Rekonstrukce stávajících výdejních míst - kuchyňky na jednotlivých odděleních</t>
  </si>
  <si>
    <t>Fotovoltaické a solární střešní panely</t>
  </si>
  <si>
    <t>Zateplení stávajících budov</t>
  </si>
  <si>
    <t xml:space="preserve">Vybudování všestranného hřiště s krytým zázemím </t>
  </si>
  <si>
    <t>Jedná se o výstavbu nové budovy MŠ pro 50 dětí. Současná kapacita MŠ je 25 dětí. V projektu se počítá i s úpravou zahrady okolo MŠ.</t>
  </si>
  <si>
    <t>Modernizace venkovního sportovního a relaxačního areálu s enviromentálními prvky</t>
  </si>
  <si>
    <t>Rekonstrukce výdejny obědů</t>
  </si>
  <si>
    <t>Učebna a vybavení pro výuku polytechnických předmětů</t>
  </si>
  <si>
    <t>04801602</t>
  </si>
  <si>
    <t>181077265</t>
  </si>
  <si>
    <t>Vybavení kmenových učeben</t>
  </si>
  <si>
    <r>
      <t>6 osoby -pozn.níže</t>
    </r>
    <r>
      <rPr>
        <sz val="10"/>
        <color rgb="FFFF0000"/>
        <rFont val="Calibri"/>
        <family val="2"/>
        <charset val="238"/>
        <scheme val="minor"/>
      </rPr>
      <t>*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i/>
        <sz val="10"/>
        <color theme="1"/>
        <rFont val="Calibri"/>
        <family val="2"/>
        <charset val="238"/>
        <scheme val="minor"/>
      </rPr>
      <t xml:space="preserve">školská právnická osoba  </t>
    </r>
  </si>
  <si>
    <t>Vybavení kabinetů</t>
  </si>
  <si>
    <t>Nákup technologií</t>
  </si>
  <si>
    <t>Rekonstrukce budovy školy</t>
  </si>
  <si>
    <t>Konektivita</t>
  </si>
  <si>
    <t>Vybudování zázemí školní družiny</t>
  </si>
  <si>
    <t>Výstavba přístupové cesty a parkovacích stání</t>
  </si>
  <si>
    <t>Nákup nemovitosti</t>
  </si>
  <si>
    <t>Ráby, Pardubice</t>
  </si>
  <si>
    <t>Venkovní mobiliář a herní prvky</t>
  </si>
  <si>
    <t>Bezbariérovost, výstavba výtahu</t>
  </si>
  <si>
    <t>Obec Staré Ždánice</t>
  </si>
  <si>
    <t>102318042</t>
  </si>
  <si>
    <t>650018346</t>
  </si>
  <si>
    <t>Rekonstrukce podlah v základní škole</t>
  </si>
  <si>
    <t>Staré Ždánice</t>
  </si>
  <si>
    <t>Rekonstrukce podlah v učebnách, družině, skladu a tělocvičně.</t>
  </si>
  <si>
    <t>11/2021</t>
  </si>
  <si>
    <t>102842957</t>
  </si>
  <si>
    <t>181078384</t>
  </si>
  <si>
    <t>Připojení k internetu a vnitřní konektivita, vybavenít PC k IT, IT do jedné třídy</t>
  </si>
  <si>
    <t>181118751</t>
  </si>
  <si>
    <t>Nový zahradní domeček pro 3. třídu</t>
  </si>
  <si>
    <t>Montessori třída</t>
  </si>
  <si>
    <t>Řemeslná dílna</t>
  </si>
  <si>
    <t>Rekonstrukce prostor a vybudování řemeslné dílny vč. vybavení.</t>
  </si>
  <si>
    <t>Vytvoření učebny ICT a robotiky</t>
  </si>
  <si>
    <t>Rekonstrukce půdních prostor, ve kterých vznikne učebna ICT a robotiky a zajištění bezbariérového přístupu v rámci celého objektu (vybudování výtahu).</t>
  </si>
  <si>
    <t>Pořízení vybavení pro výuku přírodvědných oborů</t>
  </si>
  <si>
    <t>Pořízení vybavení pro výuku přírodovědných oborů, zejména přírodopis, fyzika, chemie vč. interaktivní tabule.</t>
  </si>
  <si>
    <t>Úprava venkovních prostor pro podporu sociální inkluze</t>
  </si>
  <si>
    <t>Úprava a vybavení venkovních prostor/zahrady v Nemošicích pro podporu sociální inkluze, komunitního setkávání.</t>
  </si>
  <si>
    <t>Učebna cizích jazyků</t>
  </si>
  <si>
    <t>rozpracováná PD</t>
  </si>
  <si>
    <t>Občanské sdružení Uskupení Tesla z.s.</t>
  </si>
  <si>
    <t>Občanské sdružení Uskupení Tesla z.s.,
Kostelní 104, Pardubice</t>
  </si>
  <si>
    <t>Technecium, věda-technika-robotika: vzdělávací centrum Průmyslu 4.0</t>
  </si>
  <si>
    <t>Projekt vychází z v minulém programovém období nerealizovaného projektu Komunitního polytechnické vzdělávací centrum UTESLA 
Investice projektu směřují do rozšíření prostor a vybavenosti volnocasového vzdělávacího centra a talentcentra Technecium,  modernizace jeho vzdělávacích pomůcek a vybavení pro STEAM vzdělávání ve spolupráci se sektorem high-tech zaměstnavatelů v regionu. Cíle projektu jsou v souladu se strategií 2030+, strategií  digitálního vzdělávání, RIS3, podporou rozvoje talentu a nadaných dětí i dalšími prioritami MAP ORP Pardubice.</t>
  </si>
  <si>
    <t xml:space="preserve">Přemístění I.st. ZŠ z Lužce na Masarykovo nám., resp. sloučení I. a II.st. ZŠ do jednoho areálu.   </t>
  </si>
  <si>
    <t>Pořízení tabletů pro výuku jednotlivých vdělávacích oblastí na I. a II. stupni ZŠ.</t>
  </si>
  <si>
    <t>Vybudování hřiště pro rozvoj pohybových dovedností žáků.</t>
  </si>
  <si>
    <t>Vybudování venkovní učebny pro environmentální výchovu.</t>
  </si>
  <si>
    <t>Přestavba nevyužívané tělocvičny na učebnu pro výuku informatiky, digitálních technologií, přírodních věd a mediální výuky.</t>
  </si>
  <si>
    <t>Vybudování učebny pro rozvoj digitální gramotnosti žáků.</t>
  </si>
  <si>
    <t>Přestavba nevyužívané tělocvičny na učebnu pro výuku informatiky, digitálních technologií, přírodních věd a mediální výuky, zajištění bezbariérovosti.</t>
  </si>
  <si>
    <t>Vybudování kabinetů pro pedagog. i nepedagog. pracovníky.</t>
  </si>
  <si>
    <t>Vybavení čtyř učeben technikou pro současnou prezenční i distanční výuku.</t>
  </si>
  <si>
    <t>Zakoupení Smart tabulí do kmenových učeben s nastavitelnou velikostí, dataprojektorů, notebooků.</t>
  </si>
  <si>
    <t>Pavilón uzavírající komplex budov ZŠ + rozšíření kapacity o 6 odborných učeben.</t>
  </si>
  <si>
    <t>Navýšení kapacity + bezpečnost.</t>
  </si>
  <si>
    <t>Výstavba nových přírodních učeben- odpovídá rozšíření kapacity ZŠ.</t>
  </si>
  <si>
    <t>Nahrazení stávající nevyhovující budovy (zázemí, vlastní tělocvična + energie).</t>
  </si>
  <si>
    <t>Rozšíření a modernizace zázemí pro učitele.</t>
  </si>
  <si>
    <t>Nahrazení nevyhovujícího sociálního zázemí ve stávajících pavilónech.</t>
  </si>
  <si>
    <t>Komplexní obnova oplocení areálu odpovídající požadavkům na bezpečnost školských zařízení.</t>
  </si>
  <si>
    <t>Rekonstrukce a modernizace stávající parkovací plochy v uzavřeném areálu ZŠ.</t>
  </si>
  <si>
    <t>Výstavba herní plochy včetně osazení herními prvky pro děti navštěvující školní družinu a školský klub v uzavřeném areálu ZŠ.</t>
  </si>
  <si>
    <t>Adaptace a vybudování nového a moderního zázemí pro přípravu jídla ve školní kuchyni a jídelně.</t>
  </si>
  <si>
    <t>Vybudování nového a moderního sportoviště.</t>
  </si>
  <si>
    <t>Rekonstrukce a vybudování výukové a poznávací zahrady.</t>
  </si>
  <si>
    <t>Zkvalitnění výuky ICT.</t>
  </si>
  <si>
    <t>Vytvoření nové samostné učebny ke zkvalitnění výuky.</t>
  </si>
  <si>
    <t>Zlepšení a podpora sportovních aktivit žáků ZŠ Sezemice, úprava povrchu běžeské dráhy.</t>
  </si>
  <si>
    <t>Výstavba druhé  tělocvičny.</t>
  </si>
  <si>
    <t>Revitalizace školního sadu.</t>
  </si>
  <si>
    <t>Rekonstrukce školního hřiště ZŠ Pardubice – Polabiny, npor. Eliáše.</t>
  </si>
  <si>
    <t>Rekonstrukce přilehlého objektu na prostory pro 3 oddělení školní družiny a zázemí pro pedagogy.</t>
  </si>
  <si>
    <t>Rekonstrukce školního hřiště ZŠ Pardubice – Polabiny, Prodloužená.</t>
  </si>
  <si>
    <t>Rekonstrukce 5 odborných učeben včetně IT vybavení, mobiliáře, pomůcek.</t>
  </si>
  <si>
    <t>Vytvoření specializované digitální učebny cizích jazyků.</t>
  </si>
  <si>
    <t>Rekonstrukcí vytvořit multioborovou učebnu, dvě oddělené učebny pro výuku jazyků a zajistit odpovídající konektivitu.</t>
  </si>
  <si>
    <t>Výstavba nové ZŠ s kapacitou minimálně 540 žáků v lokalitě Dukly, Višňovky.</t>
  </si>
  <si>
    <t>Modernizace venkovního sportovního a relaxačního areálu s enviromentálními prvky.</t>
  </si>
  <si>
    <t>Nové vybavení a PC.</t>
  </si>
  <si>
    <t>Vybudování úplně nové tělocvičny včetně vybavení a sociálního zazemí.</t>
  </si>
  <si>
    <t>Nákup nemovitosti, rozšíření ZŠ na 2. stupeň.</t>
  </si>
  <si>
    <t>Zajištění wifi v celém areálu školy.</t>
  </si>
  <si>
    <t>Vybudování multifunkční odborné učebny.</t>
  </si>
  <si>
    <t>Vybudování školní jídelny.</t>
  </si>
  <si>
    <t>Vybudování a vybaven í montessori třídy pomůckami.</t>
  </si>
  <si>
    <t>Pořízení vybavení pro výuku cizích jazyků.</t>
  </si>
  <si>
    <t>Nová okna, vybavení.</t>
  </si>
  <si>
    <t>Kmenová učebna, nová okna, podlahy, osvětlení.</t>
  </si>
  <si>
    <t>Školící centrum, vybavení.</t>
  </si>
  <si>
    <t>Herní prvky, venkovní nábytek, nářadí.</t>
  </si>
  <si>
    <t>Digitální zařízení, vybavení, osvětlení.</t>
  </si>
  <si>
    <t>Nářadí, nábytek, vybavení, stavebnice, digitální zařízení.</t>
  </si>
  <si>
    <t>Výstavba nové budovy ZŠ.</t>
  </si>
  <si>
    <t>Notebooky, tablety, nabíjecí stanice.</t>
  </si>
  <si>
    <t>Nákup pozemku pro budovu ZŠ.</t>
  </si>
  <si>
    <t>Nábytek, tabule, osvětlení, podlahové krytiny.</t>
  </si>
  <si>
    <t>Nábytek, osvětlení, podlahové krytiny.</t>
  </si>
  <si>
    <t>Digitální zařízení, robotické stavebnice, software.</t>
  </si>
  <si>
    <t>Výměna oken, příčky, podlahy, osvětlení, rekonstrukce hygienických zařízení.</t>
  </si>
  <si>
    <t>Konektivita v rámci celé školy.</t>
  </si>
  <si>
    <t>Vnitřní i venkovní zázemí pro zájmové vzdělávání, herní a relaxační prvky a vybavení.</t>
  </si>
  <si>
    <t>Zpevnění.</t>
  </si>
  <si>
    <t>Rozšíření kapacity ZŠ.</t>
  </si>
  <si>
    <t>Nábytek pro venkovní učebnu a herní prvky ZŠ.</t>
  </si>
  <si>
    <t>Venkovní pavilon pro výuku polytechnických  předmětů.</t>
  </si>
  <si>
    <t>Úprava vstupu, výstavba výtahu.</t>
  </si>
  <si>
    <t>Rozšíření kapacity MŠ o 4 třídy + posílení kapacity školní jídelny.</t>
  </si>
  <si>
    <t>Připojení k internetu a vnitřní konektivita, vybavení PC k IT, IT do jedné třídy.</t>
  </si>
  <si>
    <t>Výstavba nové MŠ v lokalitě Pardubice - Trnová – 3 třídy.</t>
  </si>
  <si>
    <t>Celková rekonstrukce kuchyně včetně vybavení.</t>
  </si>
  <si>
    <t>Vybudování venkovní učebny včetně přístřešku.</t>
  </si>
  <si>
    <t>Výstavba MŠ Černá u Bohdanče.</t>
  </si>
  <si>
    <t>Rekonstrukce, vybudování, úpravy současného stavu MŠ vedoucí ke zvýšení její kapacity.</t>
  </si>
  <si>
    <t>Vybudování parkoviště v souvislosti se zyšujícím se počtem dětí MŠ a zajištění jejich bezpečnosti.</t>
  </si>
  <si>
    <t>Rozšíření kuchyně související se zvyšováním kapacity MŠ.</t>
  </si>
  <si>
    <t>Dopnění zeleně po vybudování parkoviště -okrasné dřeviny, které zastíní zahradu  MŠ od parkoviště a silnice.</t>
  </si>
  <si>
    <t>Nástavba stávající budovy za účelem vybudování  multifunkční učebny pro sportovní a kulturní aktivity dětí.</t>
  </si>
  <si>
    <t>Nástavba stávající budovy  za účelem vybudování centrální jídelny.</t>
  </si>
  <si>
    <t>Nástavba stávající budovy za účelem vybudování nového oddělení MŠ - rozšíření kapacity.</t>
  </si>
  <si>
    <t>Rekonstrukce a stavební úpravy stávajících výdejních protor - kuchyňky, včetně vybudování potravinového výtahu, včetně nového vybavení kuchyněk.</t>
  </si>
  <si>
    <t>Kompletní zateplení vnějšího pláště stávajících budov s cílem úspory nákladů za energie.</t>
  </si>
  <si>
    <t>Vybudování moderního všestranného dětského hřiště s edukačními prvky a venkovním krytým zázemím pro MŠ, všestranný rozvoj dětí.</t>
  </si>
  <si>
    <t>Projekt je zaměřen na zkvalitnění výuky dopravní výchovy.</t>
  </si>
  <si>
    <t>Projekt je zaměřen na obnovu zeleně, stromů,tvořící přírodní stín, prvky pro enviromentální výchovu na zahradě mateřské škole.</t>
  </si>
  <si>
    <t>Projekt je zaměřen na rozvoj polytechnické výuky v mateřské škole.</t>
  </si>
  <si>
    <t>Projekt je zaměřen na vybudování nových prostor pro třídu.</t>
  </si>
  <si>
    <t>Projekt je zaměřen na vybudování nových prostor pro výdejnu.</t>
  </si>
  <si>
    <t>Projekt je zaměřený na opravu stávajícího stavu, pro zlepšení prostředí (zatéká do chodby).</t>
  </si>
  <si>
    <t>Projekt je zaměřen na výměnu 40 letých vnitřních dveří, které jsou značně opotřebované a poškozené. Modernizace prostředí.</t>
  </si>
  <si>
    <t>Projekt je propojený s hrou dětí na zahradě - pro úschovu hraček a uč. pomůcek.</t>
  </si>
  <si>
    <t>Nákup vybavení do třídy, která vznikne po bývalé kuchyni.</t>
  </si>
  <si>
    <t>Projekt je zaměřen na opravu popraskaných výplní zábradlí - bezpečnost.</t>
  </si>
  <si>
    <t>Projekt je zaměřen na modernizaci pracovního prostředí.</t>
  </si>
  <si>
    <t>Zlepšení pracovního prostředí, komfortu pro děti.</t>
  </si>
  <si>
    <t>Projekt je zaměřen na vybavení nových prostor výdejny.</t>
  </si>
  <si>
    <t>Projekt je zaměřen na bezpečnost dětí.</t>
  </si>
  <si>
    <t>Projekt je zaměřen na kulturu pracovního prostředí.</t>
  </si>
  <si>
    <t>Projekt je zaměřen na opravu 40-letého výtahu, dle požadavků hygieny.</t>
  </si>
  <si>
    <t>Projekt je zaměřen na ekonomičtější a ekologičtější vytápění v mateřské škole.</t>
  </si>
  <si>
    <t>Vybudování nových prostor pro MŠ - současný stav je nevyhovující.</t>
  </si>
  <si>
    <t>Multifunkční sportoviště u budovy ZŠ sloužící žákům.</t>
  </si>
  <si>
    <t>Doplnění zeleně v souvislosti s rekonstrukcí budovy a venkovního sportoviště.</t>
  </si>
  <si>
    <t>Přebudování školní kuchyně. Položení nové krytiny. Vymalování. Obložení kuchyně. Výměna vzduchotechniky, výměna zařízení.</t>
  </si>
  <si>
    <t>Rozšíření kapacity kmenových učeben na II. stupni ZŠ.</t>
  </si>
  <si>
    <t>Renovace toalet na I. stupni. Zajištění bezbariérovosti. Položení nové dlažby, obkladů. Výměna světel, zásuvek, vypínačů.</t>
  </si>
  <si>
    <t>Projekt je zaměřen na vybudování multimediálního sálu. Aby byla co nejméně narušena výuka (dojezd na pořad do Pardubic zabere celé dopoledne a prodraží se o cenu za dopravu).</t>
  </si>
  <si>
    <t>Srdcovkarium z.s.</t>
  </si>
  <si>
    <t>Celková rekonstrukce sociálního zařízení včetně kmnových učeben.</t>
  </si>
  <si>
    <t>01/2023</t>
  </si>
  <si>
    <t>*</t>
  </si>
  <si>
    <t>* obec nereagovala na aktualizaci SR</t>
  </si>
  <si>
    <t>ZŠ a MŠ Staré Ždánice, okres Pardubice</t>
  </si>
  <si>
    <t>Obnova dětského hřiště Čepí</t>
  </si>
  <si>
    <t>Nový investiční záměr</t>
  </si>
  <si>
    <t>ropracovaná PD</t>
  </si>
  <si>
    <t>48160610</t>
  </si>
  <si>
    <t xml:space="preserve">Mateřská škola Starý Mateřov, okres Pardubice </t>
  </si>
  <si>
    <t xml:space="preserve">Obec Starý Mateřov </t>
  </si>
  <si>
    <t xml:space="preserve">Navýšení kapacity školy </t>
  </si>
  <si>
    <t xml:space="preserve">Pardubický </t>
  </si>
  <si>
    <t>Starý Máteřov</t>
  </si>
  <si>
    <t>Rozšíření a modernizace IT učebny</t>
  </si>
  <si>
    <t>Rekonstrukce IT učebny, nákup moderního IT vybavení - stolní počítače, interaktivní tabule a zajištění odpovídající konektivity.</t>
  </si>
  <si>
    <t>Právě probíhá fyzická realizace</t>
  </si>
  <si>
    <t>Projekt byl zrealizován</t>
  </si>
  <si>
    <t>Rozdělený jeden záměr na dva záměry</t>
  </si>
  <si>
    <t>Nový povrch atria</t>
  </si>
  <si>
    <t>Nový povrch atria.</t>
  </si>
  <si>
    <t>Jedná se o vybudování nového bezbariérového a bezpečného vchodu do budovy.</t>
  </si>
  <si>
    <t>Obnova dětského hřiště Čepí.</t>
  </si>
  <si>
    <t>Mgr. et Mgr. Michaela Kudynová</t>
  </si>
  <si>
    <t>* organizace nereagovala na aktualizaci</t>
  </si>
  <si>
    <t xml:space="preserve">Poznámka: </t>
  </si>
  <si>
    <t>nebo</t>
  </si>
  <si>
    <t>u těchto položek není zobrazena přeškrtnutá původní verze (nelze přeškrtnout pomlčku a z xka by vznikla hvězdička)</t>
  </si>
  <si>
    <t>Jakákoliv změna investičního záměru</t>
  </si>
  <si>
    <t>Rekonstrukce, modernizace a stavební úpravy včetně nástavby stávajícího zázemí pro učitele MŠ.</t>
  </si>
  <si>
    <t>Nový pavilon mateřské školy - odloučené pracoviště</t>
  </si>
  <si>
    <t>Navýšení kapacity  MŠ výstavbou nového pavilonu v místní části Pohřebačka jako odloučené pracoviště stávající MŠ.</t>
  </si>
  <si>
    <t>Nová tělocvična ZŠ</t>
  </si>
  <si>
    <t>projekt byl zrealizován z vlastních zdrojů financování</t>
  </si>
  <si>
    <r>
      <t xml:space="preserve">hotovo </t>
    </r>
    <r>
      <rPr>
        <vertAlign val="superscript"/>
        <sz val="10"/>
        <color rgb="FFFF0000"/>
        <rFont val="Calibri"/>
        <family val="2"/>
        <charset val="238"/>
        <scheme val="minor"/>
      </rPr>
      <t>VZ)</t>
    </r>
  </si>
  <si>
    <r>
      <rPr>
        <sz val="10"/>
        <color rgb="FFFF0000"/>
        <rFont val="Calibri"/>
        <family val="2"/>
        <charset val="238"/>
        <scheme val="minor"/>
      </rPr>
      <t xml:space="preserve">hotovo </t>
    </r>
    <r>
      <rPr>
        <vertAlign val="superscript"/>
        <sz val="10"/>
        <color rgb="FFFF0000"/>
        <rFont val="Calibri"/>
        <family val="2"/>
        <charset val="238"/>
        <scheme val="minor"/>
      </rPr>
      <t>VZ)</t>
    </r>
  </si>
  <si>
    <t>Rozšíření a navýšení venkovní hrací plochy, včetně vybavení.</t>
  </si>
  <si>
    <t>Z důvodu plánované nástavby budou na plochých střechách osazeny fotovoltaické a solární panely, které zabezpečí částečné pokrytí elektrickou energií a teplé vody.</t>
  </si>
  <si>
    <t>05/2026</t>
  </si>
  <si>
    <t>03/2024</t>
  </si>
  <si>
    <t>05/2025</t>
  </si>
  <si>
    <r>
      <rPr>
        <sz val="10"/>
        <color rgb="FFFF0000"/>
        <rFont val="Calibri"/>
        <family val="2"/>
        <charset val="238"/>
        <scheme val="minor"/>
      </rPr>
      <t>hotovo</t>
    </r>
    <r>
      <rPr>
        <vertAlign val="superscript"/>
        <sz val="10"/>
        <color rgb="FFFF0000"/>
        <rFont val="Calibri"/>
        <family val="2"/>
        <charset val="238"/>
        <scheme val="minor"/>
      </rPr>
      <t xml:space="preserve"> VZ)</t>
    </r>
  </si>
  <si>
    <t>Vybudování prostor nové MŠ.</t>
  </si>
  <si>
    <t>hotovo</t>
  </si>
  <si>
    <t>Rekonstrukce odborných učeben ZŠ, školní družiny, strešní krytiny, rozvodů a pláště budovy.</t>
  </si>
  <si>
    <t>Položení podlahové krytiny , vybudování nového osvětlení, zásuvek,vypínačů,vymalování učebny. Zakoupení ponků,  zakoupení potřebného náčiní. Výuka bude sloužit k praktickým činnostem v 7. ročníku. Práce s technickými materiály.</t>
  </si>
  <si>
    <t>Rozšíření kapacity kuchyně Základní školy</t>
  </si>
  <si>
    <t>Rozšíření kapacity kuchyně - vyvařovny včetně zázemí - návaznost na rozšíření kapacity jídelny ZŠ.</t>
  </si>
  <si>
    <t>Pořízení vybavení rozšířené školní kuchyně ZŠ.</t>
  </si>
  <si>
    <t>Rozšíření kapacity jídelny ze 75 míst na 150 míst. Tento projekt umožní realizaci projektu "Pavilón C2 - Základní škola.</t>
  </si>
  <si>
    <t>Cílem projektu je rekonstrukce a vybavení kmenových učeben ZŠ Rybitví na 2. stupni školy. Součástí projektu je i vznik dětského klubu.</t>
  </si>
  <si>
    <r>
      <t>Rekonstru</t>
    </r>
    <r>
      <rPr>
        <sz val="10"/>
        <rFont val="Calibri"/>
        <family val="2"/>
        <charset val="238"/>
        <scheme val="minor"/>
      </rPr>
      <t>kce prostor pro odbornou učebnu přírodních věd a polytechniky žáků II. stupn</t>
    </r>
    <r>
      <rPr>
        <sz val="10"/>
        <color theme="1"/>
        <rFont val="Calibri"/>
        <family val="2"/>
        <charset val="238"/>
        <scheme val="minor"/>
      </rPr>
      <t>ě.</t>
    </r>
  </si>
  <si>
    <t xml:space="preserve">Přístavba 4 odborných učeben pro žáky I. stupně. - 2 odborné učebny cizího jazyku, 1 učebna přírodních věd, 1 učebna polytech. Vzdělávání + budování zázemí školního klubu a družin. </t>
  </si>
  <si>
    <t>Notebooky, tablety, které využijeme při výuce všech předmětů.</t>
  </si>
  <si>
    <t>Vybudování další třídy, včetně soc. zázemí, viz. samostatná budova prostoru Obecního úřadu a stávající školky</t>
  </si>
  <si>
    <r>
      <rPr>
        <strike/>
        <sz val="10"/>
        <color rgb="FFFF0000"/>
        <rFont val="Calibri"/>
        <family val="2"/>
        <charset val="238"/>
        <scheme val="minor"/>
      </rPr>
      <t>11/2021</t>
    </r>
    <r>
      <rPr>
        <sz val="10"/>
        <color rgb="FFFF0000"/>
        <rFont val="Calibri"/>
        <family val="2"/>
        <charset val="238"/>
        <scheme val="minor"/>
      </rPr>
      <t xml:space="preserve"> 09/2022</t>
    </r>
  </si>
  <si>
    <r>
      <rPr>
        <strike/>
        <sz val="10"/>
        <color rgb="FFFF0000"/>
        <rFont val="Calibri"/>
        <family val="2"/>
        <charset val="238"/>
        <scheme val="minor"/>
      </rPr>
      <t>12/2022</t>
    </r>
    <r>
      <rPr>
        <sz val="10"/>
        <color rgb="FFFF0000"/>
        <rFont val="Calibri"/>
        <family val="2"/>
        <charset val="238"/>
        <scheme val="minor"/>
      </rPr>
      <t xml:space="preserve"> 11/2022</t>
    </r>
  </si>
  <si>
    <t>Vednovní učebna Archimédes</t>
  </si>
  <si>
    <t xml:space="preserve">Předmětem projektu je výstavba venkovní odborné učebny - typová záležitost. Učebna bude zároveň vybavena potřebným nábytkem, zařízením a pomůckami. Využijeme fotovoltaiku tak, aby byla učebna energeticky co možná nejvíc samostatná. </t>
  </si>
  <si>
    <t>MŠ Pohádka, Sezemice</t>
  </si>
  <si>
    <t>MŠ Sezemice - rekonstrukce kuchyně</t>
  </si>
  <si>
    <t>V rámci areálu bude postavena nová tělocvična, která zabezpečí vyuku tělesné výchovy vůči navýšené kapacitě ZŠ.</t>
  </si>
  <si>
    <t>Fotovoltaické a solární střešní panely ZŠ</t>
  </si>
  <si>
    <t>Z důvodů maximální úspory energií budou na  střeše pavilonu C1 osazeny solární a fotovoltaické panely.</t>
  </si>
  <si>
    <r>
      <rPr>
        <strike/>
        <sz val="11"/>
        <color theme="1"/>
        <rFont val="Calibri"/>
        <family val="2"/>
        <charset val="238"/>
        <scheme val="minor"/>
      </rPr>
      <t>Přeškrtnutý řádek</t>
    </r>
    <r>
      <rPr>
        <sz val="11"/>
        <color theme="1"/>
        <rFont val="Calibri"/>
        <family val="2"/>
        <charset val="238"/>
        <scheme val="minor"/>
      </rPr>
      <t xml:space="preserve"> = zrušený záměr</t>
    </r>
  </si>
  <si>
    <t>Projekt výstavby nové třídy včetně sociálního zázemí má řešit současný převis dětí a jejich zájmu o umístění v naší mateřské škole . V delším časovém horizontu, může stavba sloužit případně jako komunitní centrum.</t>
  </si>
  <si>
    <t>107585081</t>
  </si>
  <si>
    <r>
      <t xml:space="preserve">hotovo </t>
    </r>
    <r>
      <rPr>
        <vertAlign val="superscript"/>
        <sz val="11"/>
        <color rgb="FFFF0000"/>
        <rFont val="Calibri"/>
        <family val="2"/>
        <charset val="238"/>
        <scheme val="minor"/>
      </rPr>
      <t>VZ)</t>
    </r>
  </si>
  <si>
    <t>102854432</t>
  </si>
  <si>
    <t>048160610</t>
  </si>
  <si>
    <t>▲</t>
  </si>
  <si>
    <t>MŠ Teplého  - rozšíření kapacit</t>
  </si>
  <si>
    <t>09/2023</t>
  </si>
  <si>
    <t>studie</t>
  </si>
  <si>
    <t>07/2026</t>
  </si>
  <si>
    <t>Rekonstrukce venkovního školního skladu.</t>
  </si>
  <si>
    <t>Vybudování/rekonstrukce venkovního skladu.</t>
  </si>
  <si>
    <t>10/2024</t>
  </si>
  <si>
    <t>04/2024</t>
  </si>
  <si>
    <t>06/2022</t>
  </si>
  <si>
    <t>8/2022</t>
  </si>
  <si>
    <t>Mateřská škola Dašice, okres Pardubice</t>
  </si>
  <si>
    <t>Obec Dašice</t>
  </si>
  <si>
    <t>048160199</t>
  </si>
  <si>
    <t>600095291</t>
  </si>
  <si>
    <t>Projekt je zaměřen na rekonstrukci školní zahrady mateřské školy která prošla masivním vykácením vzrostlých stromů, které tvořily přirozené zastínění. Z tohoto důvodu bude pořízen venkovní altán a chybějící mobiliář s prvky umožnující náhradu chybějícího zastínění.</t>
  </si>
  <si>
    <t>Pořízení fotovoltaické elektrárny na budovu MŠ</t>
  </si>
  <si>
    <t xml:space="preserve">Úspora finančních prostředků za el. energii </t>
  </si>
  <si>
    <t>07/2024</t>
  </si>
  <si>
    <t>Pořízení fotovoltaické elektrárny na budovu ZŠ</t>
  </si>
  <si>
    <t>přípravné práce, výběr dodavatele</t>
  </si>
  <si>
    <t>Učebna pro výuku přírodních věd.</t>
  </si>
  <si>
    <t>●</t>
  </si>
  <si>
    <t>projekt byl zrealizován z poskytnuté dotace</t>
  </si>
  <si>
    <t>Mateřská škola Malé Výkleky</t>
  </si>
  <si>
    <t>Obec Malé Výkleky</t>
  </si>
  <si>
    <t>060156228</t>
  </si>
  <si>
    <t>600095321</t>
  </si>
  <si>
    <t>Instalace fotovoltaických panelů na střechu.</t>
  </si>
  <si>
    <t>Malé Výkleky</t>
  </si>
  <si>
    <t>Instalace fotovoltaických panelů na střechu MŠ.</t>
  </si>
  <si>
    <t>Odstranění závad ze zprávy KHS ohledně chodby a sociálního zařízení pro personál.</t>
  </si>
  <si>
    <t>Přístavba + zateplení objektu</t>
  </si>
  <si>
    <t>Z důvodu nedostatečného místa na spaní dětí by obec ráda vybudovala přístavbu ke stávajícímu objektu. Zvětšením plochy MŠ by se otevřela i možnost zvětšení kapacity. Součástí akce by bylo zateplení celého objektu.</t>
  </si>
  <si>
    <t>Výměna dlažby, úpravy dveří a celková rekonstrukce sociálního zařízení pro personál.</t>
  </si>
  <si>
    <t>Rekontrukce školní kuchyně dle požadavků KHS, stavební úpravy, nové dovybavení kuchyně.</t>
  </si>
  <si>
    <t>CPD II - Sféra (Centrální polytechnické dílny, II. etapa)</t>
  </si>
  <si>
    <t>Výstupem projektu CPD II bude vybavení nových učeben o pomůcky sloužící ke vzdělávání (audiovizuální technika, speciální výukový nábytek, didaktické pomůcky), které budou plnit vzdělávací funkci – v technických a přírodovědných oborech podle rámcových vzdělávacích plánů a školních vzdělávacích plánů škol a školských zařízení i podle zájmových aktivit široké veřejnosti. Projekt CPD II navazuje na realizaci stavební části projektu Centrální polytechnické dílny v rámci programového období 2014-2020.</t>
  </si>
  <si>
    <t>Předsedkyně Řídícího výboru projektu MAP rozvoje vzdělávání v ORP Pardubice III</t>
  </si>
  <si>
    <r>
      <rPr>
        <strike/>
        <sz val="10"/>
        <color theme="1"/>
        <rFont val="Calibri"/>
        <family val="2"/>
        <charset val="238"/>
        <scheme val="minor"/>
      </rPr>
      <t>*</t>
    </r>
    <r>
      <rPr>
        <sz val="10"/>
        <color theme="1"/>
        <rFont val="Calibri"/>
        <family val="2"/>
        <charset val="238"/>
        <scheme val="minor"/>
      </rPr>
      <t xml:space="preserve"> Venkovní vybavení a herní prvky LMŠ.</t>
    </r>
  </si>
  <si>
    <r>
      <rPr>
        <strike/>
        <sz val="10"/>
        <color theme="1"/>
        <rFont val="Calibri"/>
        <family val="2"/>
        <charset val="238"/>
        <scheme val="minor"/>
      </rPr>
      <t xml:space="preserve">* </t>
    </r>
    <r>
      <rPr>
        <sz val="10"/>
        <color theme="1"/>
        <rFont val="Calibri"/>
        <family val="2"/>
        <charset val="238"/>
        <scheme val="minor"/>
      </rPr>
      <t>Výstupem budou dvě maringotky a hygienické zázemí vyhovující standardům LMŠ .</t>
    </r>
  </si>
  <si>
    <t>Mateřská škola Moravany, okres Pardubice</t>
  </si>
  <si>
    <t>102854076</t>
  </si>
  <si>
    <t>Rekonstrukce budovy s vybudováním dalšího oddělení a nového zázemí.</t>
  </si>
  <si>
    <r>
      <t xml:space="preserve">Cílem projektu je vybudování přírodovědné dílny pro výuku chemie, fyziky a biologie </t>
    </r>
    <r>
      <rPr>
        <sz val="10"/>
        <color theme="4" tint="-0.249977111117893"/>
        <rFont val="Calibri"/>
        <family val="2"/>
        <charset val="238"/>
        <scheme val="minor"/>
      </rPr>
      <t>a polytechnické učebny</t>
    </r>
    <r>
      <rPr>
        <sz val="10"/>
        <color theme="1"/>
        <rFont val="Calibri"/>
        <family val="2"/>
        <charset val="238"/>
        <scheme val="minor"/>
      </rPr>
      <t xml:space="preserve"> na 2. stupni ZŠ a nákup moderního vybavení pro ICT tak, aby mohla být zajištěna kvalitní a atraktivní výuka pro ročníky 2. stupně. Dalším cílem je vybudování odbornré učebny pro výuku cizích jazyků. Vedlejší aktivitu plánujeme v rekonstrukci jídelny </t>
    </r>
    <r>
      <rPr>
        <sz val="10"/>
        <color theme="4" tint="-0.249977111117893"/>
        <rFont val="Calibri"/>
        <family val="2"/>
        <charset val="238"/>
        <scheme val="minor"/>
      </rPr>
      <t>a kuchyně</t>
    </r>
    <r>
      <rPr>
        <sz val="10"/>
        <color theme="1"/>
        <rFont val="Calibri"/>
        <family val="2"/>
        <charset val="238"/>
        <scheme val="minor"/>
      </rPr>
      <t xml:space="preserve"> včetně vybavení. </t>
    </r>
    <r>
      <rPr>
        <sz val="10"/>
        <color theme="4" tint="-0.249977111117893"/>
        <rFont val="Calibri"/>
        <family val="2"/>
        <charset val="238"/>
        <scheme val="minor"/>
      </rPr>
      <t xml:space="preserve">V rámci projektu bude zajištěna konektivita základní školy. </t>
    </r>
  </si>
  <si>
    <t>Nově přidáno k původnímu textu</t>
  </si>
  <si>
    <r>
      <rPr>
        <strike/>
        <sz val="10"/>
        <color theme="1"/>
        <rFont val="Calibri"/>
        <family val="2"/>
        <charset val="238"/>
        <scheme val="minor"/>
      </rPr>
      <t>*</t>
    </r>
    <r>
      <rPr>
        <sz val="10"/>
        <color theme="1"/>
        <rFont val="Calibri"/>
        <family val="2"/>
        <charset val="238"/>
        <scheme val="minor"/>
      </rPr>
      <t xml:space="preserve"> Úprava stávající učebny na učebnu pro výuku informatiky, digitálních technologií, přírodních věd a mediální výuky.</t>
    </r>
  </si>
  <si>
    <r>
      <rPr>
        <strike/>
        <sz val="10"/>
        <color theme="1"/>
        <rFont val="Calibri"/>
        <family val="2"/>
        <charset val="238"/>
        <scheme val="minor"/>
      </rPr>
      <t>*</t>
    </r>
    <r>
      <rPr>
        <sz val="10"/>
        <color theme="1"/>
        <rFont val="Calibri"/>
        <family val="2"/>
        <charset val="238"/>
        <scheme val="minor"/>
      </rPr>
      <t xml:space="preserve"> Rekonstrukce stávajících toalet.</t>
    </r>
  </si>
  <si>
    <t>Rekonstrukce sítí, havarijní stav vodovodního řádu, odpady, elektřiny i plynu.</t>
  </si>
  <si>
    <t>Rozšíření MŠ o jednu třídu. Navýšení kapacity o 16 dětí. Rekonstrukce všech sítí (voda, plyn, odpady, elektřina).</t>
  </si>
  <si>
    <t>Vybudování venkovní učebny.</t>
  </si>
  <si>
    <t>Úspora finančních prostředků za el. energii .</t>
  </si>
  <si>
    <t xml:space="preserve">Přírodní zahrada </t>
  </si>
  <si>
    <t xml:space="preserve">Pardubice </t>
  </si>
  <si>
    <t xml:space="preserve">ORP Pardubice </t>
  </si>
  <si>
    <t xml:space="preserve">Starý Mateřov </t>
  </si>
  <si>
    <t>Stavební úpravy budovy pro změnu účelu užívání na mateřskou školu.</t>
  </si>
  <si>
    <r>
      <rPr>
        <strike/>
        <sz val="10"/>
        <color theme="1"/>
        <rFont val="Calibri"/>
        <family val="2"/>
        <charset val="238"/>
        <scheme val="minor"/>
      </rPr>
      <t>*</t>
    </r>
    <r>
      <rPr>
        <sz val="10"/>
        <color theme="1"/>
        <rFont val="Calibri"/>
        <family val="2"/>
        <charset val="238"/>
        <scheme val="minor"/>
      </rPr>
      <t xml:space="preserve"> Stavební úpravy budovy pro změnu účelu užívání na školu.</t>
    </r>
  </si>
  <si>
    <t xml:space="preserve">Projekt zaměřen na revitalizaci školní zahrady se zaměřením na  environmentální vzdělání, výchovu a osvětu, podporu pravidelného pobytu dětí v přírodním prostředí. Vybudování venkovní učebny, venkovního mobiliáře, výsadba zeleně. </t>
  </si>
  <si>
    <t xml:space="preserve"> 01/2024</t>
  </si>
  <si>
    <t xml:space="preserve"> 12/2024</t>
  </si>
  <si>
    <t xml:space="preserve"> 12/2027</t>
  </si>
  <si>
    <t xml:space="preserve"> 12/2025</t>
  </si>
  <si>
    <t xml:space="preserve"> 06/2023</t>
  </si>
  <si>
    <t xml:space="preserve"> 12/2026</t>
  </si>
  <si>
    <t>6 000 000</t>
  </si>
  <si>
    <t>Rekonstrukce školní zahrady I. etapa</t>
  </si>
  <si>
    <t>Rekonstrukce školní zahrady II. etapa</t>
  </si>
  <si>
    <t>750 000</t>
  </si>
  <si>
    <t>realizace</t>
  </si>
  <si>
    <t>Projekt je zaměřen na rekonstrukci školní zahrady mateřské školy, dojde k dalším doplňujícím výdajům, opraví se zahradní domek, oplocení.</t>
  </si>
  <si>
    <t>Rozšíření zahrady u mateřské školy.</t>
  </si>
  <si>
    <t>06/2021</t>
  </si>
  <si>
    <t>06/2023</t>
  </si>
  <si>
    <t>24 000 000</t>
  </si>
  <si>
    <t>07/2023</t>
  </si>
  <si>
    <t>01/2024</t>
  </si>
  <si>
    <t>3 500 000</t>
  </si>
  <si>
    <t>rozpracovaná studie</t>
  </si>
  <si>
    <t>50 000 000</t>
  </si>
  <si>
    <t>30 000 000</t>
  </si>
  <si>
    <t>765 000 000</t>
  </si>
  <si>
    <t>8 500 000</t>
  </si>
  <si>
    <t>70 000 000</t>
  </si>
  <si>
    <t>41 000 000</t>
  </si>
  <si>
    <t>40 000 000</t>
  </si>
  <si>
    <r>
      <t xml:space="preserve">realizace </t>
    </r>
    <r>
      <rPr>
        <vertAlign val="superscript"/>
        <sz val="10"/>
        <rFont val="Calibri"/>
        <family val="2"/>
        <charset val="238"/>
        <scheme val="minor"/>
      </rPr>
      <t>▲</t>
    </r>
  </si>
  <si>
    <t>150 000 000</t>
  </si>
  <si>
    <r>
      <t xml:space="preserve">realizace </t>
    </r>
    <r>
      <rPr>
        <vertAlign val="superscript"/>
        <sz val="10"/>
        <color theme="1"/>
        <rFont val="Calibri"/>
        <family val="2"/>
        <charset val="238"/>
        <scheme val="minor"/>
      </rPr>
      <t>VZ)</t>
    </r>
  </si>
  <si>
    <r>
      <t xml:space="preserve">hotovo </t>
    </r>
    <r>
      <rPr>
        <vertAlign val="superscript"/>
        <sz val="10"/>
        <color rgb="FFFF0000"/>
        <rFont val="Calibri"/>
        <family val="2"/>
        <charset val="238"/>
        <scheme val="minor"/>
      </rPr>
      <t>●</t>
    </r>
  </si>
  <si>
    <t xml:space="preserve">realizace  </t>
  </si>
  <si>
    <t>Vybudování multifunkčního venkovního hřiště pro více druhů sportů, dojde ke zlepšení kondice žáků a umožní i volnočasové aktivity. Školní hřiště v současnoti škola nemá.</t>
  </si>
  <si>
    <t>06/2024</t>
  </si>
  <si>
    <t>4 500 000</t>
  </si>
  <si>
    <t>Rekonstrukce a vybavení odborných učeben a jídelny ZŠ Rybitví včetně zajištění konektivity.</t>
  </si>
  <si>
    <t>20 000 000</t>
  </si>
  <si>
    <t>1 300 000</t>
  </si>
  <si>
    <t>Rekonstrukce budovy pro druhý stupeň ZŠ</t>
  </si>
  <si>
    <t>16 000 000</t>
  </si>
  <si>
    <t>700 000</t>
  </si>
  <si>
    <t>09/2024</t>
  </si>
  <si>
    <t>06/2025</t>
  </si>
  <si>
    <t>09/2025</t>
  </si>
  <si>
    <t>06/2027</t>
  </si>
  <si>
    <t>04/2025</t>
  </si>
  <si>
    <t>96 000 000</t>
  </si>
  <si>
    <t>500 000</t>
  </si>
  <si>
    <t xml:space="preserve">Přestavba vnitřního zázemí pro potřeby LMŠ. </t>
  </si>
  <si>
    <t>Vybavení pro venkovní zázemí LMŠ.</t>
  </si>
  <si>
    <t>Projektiová učebna / herna pro I. stupeň</t>
  </si>
  <si>
    <t>Specializovaná učebna pro inovativní výuku</t>
  </si>
  <si>
    <r>
      <rPr>
        <strike/>
        <sz val="10"/>
        <color theme="1"/>
        <rFont val="Calibri"/>
        <family val="2"/>
        <charset val="238"/>
        <scheme val="minor"/>
      </rPr>
      <t>266 200 000</t>
    </r>
    <r>
      <rPr>
        <sz val="10"/>
        <color theme="1"/>
        <rFont val="Calibri"/>
        <family val="2"/>
        <charset val="238"/>
        <scheme val="minor"/>
      </rPr>
      <t xml:space="preserve"> 300 000 000 bez DPH</t>
    </r>
  </si>
  <si>
    <r>
      <rPr>
        <strike/>
        <sz val="10"/>
        <color theme="1"/>
        <rFont val="Calibri"/>
        <family val="2"/>
        <charset val="238"/>
        <scheme val="minor"/>
      </rPr>
      <t>01/2023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trike/>
        <sz val="10"/>
        <color theme="1"/>
        <rFont val="Calibri"/>
        <family val="2"/>
        <charset val="238"/>
        <scheme val="minor"/>
      </rPr>
      <t>01/2024</t>
    </r>
    <r>
      <rPr>
        <sz val="10"/>
        <color theme="1"/>
        <rFont val="Calibri"/>
        <family val="2"/>
        <charset val="238"/>
        <scheme val="minor"/>
      </rPr>
      <t xml:space="preserve"> 01/2026</t>
    </r>
  </si>
  <si>
    <r>
      <rPr>
        <strike/>
        <sz val="10"/>
        <color theme="1"/>
        <rFont val="Calibri"/>
        <family val="2"/>
        <charset val="238"/>
        <scheme val="minor"/>
      </rPr>
      <t>09/2024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trike/>
        <sz val="10"/>
        <color theme="1"/>
        <rFont val="Calibri"/>
        <family val="2"/>
        <charset val="238"/>
        <scheme val="minor"/>
      </rPr>
      <t xml:space="preserve">09/2025 </t>
    </r>
    <r>
      <rPr>
        <sz val="10"/>
        <color theme="1"/>
        <rFont val="Calibri"/>
        <family val="2"/>
        <charset val="238"/>
        <scheme val="minor"/>
      </rPr>
      <t>09/2027</t>
    </r>
  </si>
  <si>
    <t>Rekonstrukce a modernizace školní jídelny</t>
  </si>
  <si>
    <t>Rekonstrukce elektroinstalace a odpadů včetně výměny obkladů a dlažeb. Modernizace gastro vybavení.</t>
  </si>
  <si>
    <t>Stavba Mateřské školy 2</t>
  </si>
  <si>
    <t>Stavba nového objektu MŠ Němčice 2, která bude součástí stávající MŠ Němčice, okres Pardubice</t>
  </si>
  <si>
    <t>2025</t>
  </si>
  <si>
    <t>Vypracovaná arch.studie, zahájení práce na DUR</t>
  </si>
  <si>
    <t>"Motýlková" knihovna</t>
  </si>
  <si>
    <t>12000000</t>
  </si>
  <si>
    <t xml:space="preserve">Přístavba ZŠ Pardubičky </t>
  </si>
  <si>
    <r>
      <t xml:space="preserve">Rekonstrukce venkovního hřiště </t>
    </r>
    <r>
      <rPr>
        <sz val="10"/>
        <color rgb="FF0070C0"/>
        <rFont val="Calibri"/>
        <family val="2"/>
        <charset val="238"/>
        <scheme val="minor"/>
      </rPr>
      <t>a tělocvičny</t>
    </r>
    <r>
      <rPr>
        <sz val="10"/>
        <color theme="1"/>
        <rFont val="Calibri"/>
        <family val="2"/>
        <charset val="238"/>
        <scheme val="minor"/>
      </rPr>
      <t xml:space="preserve"> ZŠ Svítkov</t>
    </r>
  </si>
  <si>
    <r>
      <t>Rekonstrukce venkovního hřiště</t>
    </r>
    <r>
      <rPr>
        <sz val="10"/>
        <color rgb="FF0070C0"/>
        <rFont val="Calibri"/>
        <family val="2"/>
        <charset val="238"/>
        <scheme val="minor"/>
      </rPr>
      <t xml:space="preserve"> a tělocvičny</t>
    </r>
    <r>
      <rPr>
        <sz val="10"/>
        <color theme="1"/>
        <rFont val="Calibri"/>
        <family val="2"/>
        <charset val="238"/>
        <scheme val="minor"/>
      </rPr>
      <t xml:space="preserve"> ZŠ Svítkov.</t>
    </r>
  </si>
  <si>
    <t xml:space="preserve"> 06/2024</t>
  </si>
  <si>
    <t xml:space="preserve">Schválil Řídící výbor MAP rozvoje vzdělávání v ORP Pardubice III dne 18. 12.2023 jako aktuální platnou verzi k 21. 12. 2023.
</t>
  </si>
  <si>
    <r>
      <rPr>
        <strike/>
        <sz val="10"/>
        <color theme="1"/>
        <rFont val="Calibri"/>
        <family val="2"/>
        <charset val="238"/>
        <scheme val="minor"/>
      </rPr>
      <t xml:space="preserve">studie   </t>
    </r>
    <r>
      <rPr>
        <sz val="10"/>
        <color theme="1"/>
        <rFont val="Calibri"/>
        <family val="2"/>
        <charset val="238"/>
        <scheme val="minor"/>
      </rPr>
      <t xml:space="preserve">   JŘBU - rozpracování PD</t>
    </r>
  </si>
  <si>
    <t xml:space="preserve">V Pardubicích dne 21. 12. 2023
</t>
  </si>
  <si>
    <t>MŠ Pardubice-Dražkovice 146</t>
  </si>
  <si>
    <t>75018462</t>
  </si>
  <si>
    <t>Přístavba MŠ Dražkovice</t>
  </si>
  <si>
    <t>Na základě smlouvy o spolupráci mezi obcemi Pardubice, Staré Jesenčany a Dubany bude rozšířena kapacita MŠ Dražkovice o 1 třídu. MŠ bude spádová pro všechny tři obce.</t>
  </si>
  <si>
    <t>Zpracovává se PD</t>
  </si>
  <si>
    <t xml:space="preserve">   -</t>
  </si>
  <si>
    <t>Probíhá fyzická realizace</t>
  </si>
  <si>
    <r>
      <t xml:space="preserve">01/2024 </t>
    </r>
    <r>
      <rPr>
        <sz val="10"/>
        <color theme="1"/>
        <rFont val="Calibri"/>
        <family val="2"/>
        <charset val="238"/>
        <scheme val="minor"/>
      </rPr>
      <t>06/2024</t>
    </r>
  </si>
  <si>
    <t>Rozšíření kapacity MŠ až o tři třídy rekonstrukcí a přístavbou. Přípravou pro budoucí rozšíření kapacity je rekonstrukce školní jídelny, která probíhá od 6/2023.</t>
  </si>
  <si>
    <t>Cílem tohoto projektu je zázemí, které umožní maximální využití venkovních prostor pro výchovu a vyuku předškolních dětí.</t>
  </si>
  <si>
    <t>Doplnění a obnova zahradních herních prvků, úprava části zahrady pro pěstitelské činnosti.</t>
  </si>
  <si>
    <t>Zvětšení prostor pro pedagogy</t>
  </si>
  <si>
    <t xml:space="preserve">Navýšení kapacity školy o jednu třídu výstavbou 2. pavilonu. Navýšení kapacity o 24 míst. Plánované navýšení celkové kapacity školy na 50 míst.  </t>
  </si>
  <si>
    <t>Vysvětlivky a poznámky:</t>
  </si>
  <si>
    <t>vz)</t>
  </si>
  <si>
    <t xml:space="preserve">Vysvětlivky a poznámky: </t>
  </si>
  <si>
    <t>111 257 980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</si>
</sst>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_-* #,##0\ _K_č_-;\-* #,##0\ _K_č_-;_-* &quot;-&quot;\ _K_č_-;_-@_-"/>
    <numFmt numFmtId="165" formatCode="mm\/yyyy"/>
    <numFmt numFmtId="166" formatCode="#,##0_ ;\-#,##0\ "/>
  </numFmts>
  <fonts count="3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trike/>
      <sz val="10"/>
      <color theme="1"/>
      <name val="Calibri"/>
      <family val="2"/>
      <charset val="238"/>
      <scheme val="minor"/>
    </font>
    <font>
      <vertAlign val="superscript"/>
      <sz val="10"/>
      <color rgb="FFFF0000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vertAlign val="superscript"/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vertAlign val="superscript"/>
      <sz val="10"/>
      <name val="Calibri"/>
      <family val="2"/>
      <charset val="238"/>
      <scheme val="minor"/>
    </font>
    <font>
      <sz val="10"/>
      <color theme="4" tint="-0.249977111117893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6" tint="0.39997558519241921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8">
    <xf numFmtId="0" fontId="0" fillId="0" borderId="0" xfId="0"/>
    <xf numFmtId="0" fontId="7" fillId="0" borderId="0" xfId="0" applyFont="1"/>
    <xf numFmtId="0" fontId="0" fillId="0" borderId="0" xfId="0" applyAlignment="1">
      <alignment horizontal="center"/>
    </xf>
    <xf numFmtId="0" fontId="15" fillId="0" borderId="0" xfId="0" applyFont="1"/>
    <xf numFmtId="0" fontId="14" fillId="0" borderId="0" xfId="0" applyFont="1"/>
    <xf numFmtId="0" fontId="4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4" fillId="2" borderId="0" xfId="0" applyFont="1" applyFill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164" fontId="13" fillId="0" borderId="0" xfId="0" applyNumberFormat="1" applyFont="1" applyAlignment="1">
      <alignment vertical="center" wrapText="1"/>
    </xf>
    <xf numFmtId="164" fontId="4" fillId="2" borderId="0" xfId="0" applyNumberFormat="1" applyFont="1" applyFill="1" applyAlignment="1">
      <alignment vertical="center" wrapText="1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/>
    <xf numFmtId="44" fontId="4" fillId="0" borderId="0" xfId="0" applyNumberFormat="1" applyFont="1" applyAlignment="1">
      <alignment vertical="center" wrapText="1"/>
    </xf>
    <xf numFmtId="44" fontId="4" fillId="0" borderId="0" xfId="0" applyNumberFormat="1" applyFont="1" applyAlignment="1">
      <alignment vertical="center"/>
    </xf>
    <xf numFmtId="44" fontId="13" fillId="0" borderId="0" xfId="0" applyNumberFormat="1" applyFont="1" applyAlignment="1">
      <alignment vertical="center" wrapText="1"/>
    </xf>
    <xf numFmtId="44" fontId="4" fillId="2" borderId="0" xfId="0" applyNumberFormat="1" applyFont="1" applyFill="1" applyAlignment="1">
      <alignment vertical="center" wrapText="1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4" fillId="0" borderId="20" xfId="0" applyFont="1" applyBorder="1" applyAlignment="1">
      <alignment horizontal="left" vertical="center" wrapText="1"/>
    </xf>
    <xf numFmtId="0" fontId="4" fillId="0" borderId="19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16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165" fontId="4" fillId="0" borderId="39" xfId="0" applyNumberFormat="1" applyFont="1" applyBorder="1" applyAlignment="1">
      <alignment horizontal="center" vertical="center"/>
    </xf>
    <xf numFmtId="165" fontId="4" fillId="0" borderId="19" xfId="0" applyNumberFormat="1" applyFont="1" applyBorder="1" applyAlignment="1">
      <alignment horizontal="center" vertical="center"/>
    </xf>
    <xf numFmtId="165" fontId="4" fillId="0" borderId="30" xfId="0" applyNumberFormat="1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165" fontId="4" fillId="0" borderId="40" xfId="0" applyNumberFormat="1" applyFont="1" applyBorder="1" applyAlignment="1">
      <alignment horizontal="center" vertical="center" wrapText="1"/>
    </xf>
    <xf numFmtId="165" fontId="13" fillId="0" borderId="40" xfId="0" applyNumberFormat="1" applyFont="1" applyBorder="1" applyAlignment="1">
      <alignment horizontal="center" vertical="center" wrapText="1"/>
    </xf>
    <xf numFmtId="165" fontId="4" fillId="0" borderId="39" xfId="0" applyNumberFormat="1" applyFont="1" applyBorder="1" applyAlignment="1">
      <alignment horizontal="center" vertical="center" wrapText="1"/>
    </xf>
    <xf numFmtId="165" fontId="13" fillId="0" borderId="39" xfId="0" applyNumberFormat="1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49" fontId="4" fillId="0" borderId="39" xfId="0" applyNumberFormat="1" applyFont="1" applyBorder="1" applyAlignment="1">
      <alignment horizontal="center" vertical="center" wrapText="1"/>
    </xf>
    <xf numFmtId="164" fontId="4" fillId="0" borderId="41" xfId="0" applyNumberFormat="1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3" fillId="0" borderId="41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0" borderId="41" xfId="0" applyFont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164" fontId="4" fillId="0" borderId="21" xfId="0" applyNumberFormat="1" applyFont="1" applyBorder="1" applyAlignment="1">
      <alignment horizontal="center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40" xfId="0" applyFont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 applyProtection="1">
      <alignment horizontal="center" vertical="center" wrapText="1"/>
      <protection locked="0"/>
    </xf>
    <xf numFmtId="49" fontId="4" fillId="0" borderId="39" xfId="0" applyNumberFormat="1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4" fillId="0" borderId="20" xfId="0" applyNumberFormat="1" applyFont="1" applyBorder="1" applyAlignment="1" applyProtection="1">
      <alignment horizontal="center" vertical="center"/>
      <protection locked="0"/>
    </xf>
    <xf numFmtId="49" fontId="4" fillId="0" borderId="39" xfId="0" applyNumberFormat="1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left" vertical="center"/>
      <protection locked="0"/>
    </xf>
    <xf numFmtId="49" fontId="13" fillId="0" borderId="39" xfId="0" applyNumberFormat="1" applyFont="1" applyBorder="1" applyAlignment="1" applyProtection="1">
      <alignment horizontal="center" vertical="center"/>
      <protection locked="0"/>
    </xf>
    <xf numFmtId="0" fontId="13" fillId="0" borderId="19" xfId="0" applyFont="1" applyBorder="1" applyAlignment="1" applyProtection="1">
      <alignment horizontal="center" vertical="center"/>
      <protection locked="0"/>
    </xf>
    <xf numFmtId="0" fontId="13" fillId="0" borderId="20" xfId="0" applyFont="1" applyBorder="1" applyAlignment="1" applyProtection="1">
      <alignment horizontal="center" vertical="center"/>
      <protection locked="0"/>
    </xf>
    <xf numFmtId="0" fontId="13" fillId="0" borderId="39" xfId="0" applyFont="1" applyBorder="1" applyAlignment="1" applyProtection="1">
      <alignment horizontal="center" vertical="center"/>
      <protection locked="0"/>
    </xf>
    <xf numFmtId="0" fontId="13" fillId="0" borderId="41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165" fontId="4" fillId="0" borderId="5" xfId="0" applyNumberFormat="1" applyFont="1" applyBorder="1" applyAlignment="1">
      <alignment horizontal="center" vertical="center" wrapText="1"/>
    </xf>
    <xf numFmtId="165" fontId="4" fillId="0" borderId="1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41" xfId="0" applyFont="1" applyBorder="1" applyAlignment="1">
      <alignment vertical="center" wrapText="1"/>
    </xf>
    <xf numFmtId="0" fontId="0" fillId="3" borderId="0" xfId="0" applyFill="1"/>
    <xf numFmtId="0" fontId="4" fillId="6" borderId="20" xfId="0" applyFont="1" applyFill="1" applyBorder="1" applyAlignment="1">
      <alignment horizontal="center" vertical="center" wrapText="1"/>
    </xf>
    <xf numFmtId="0" fontId="4" fillId="6" borderId="39" xfId="0" applyFont="1" applyFill="1" applyBorder="1" applyAlignment="1">
      <alignment horizontal="center" vertical="center" wrapText="1"/>
    </xf>
    <xf numFmtId="164" fontId="4" fillId="6" borderId="19" xfId="0" applyNumberFormat="1" applyFont="1" applyFill="1" applyBorder="1" applyAlignment="1">
      <alignment horizontal="center" vertical="center" wrapText="1"/>
    </xf>
    <xf numFmtId="164" fontId="4" fillId="6" borderId="21" xfId="0" applyNumberFormat="1" applyFont="1" applyFill="1" applyBorder="1" applyAlignment="1">
      <alignment horizontal="center" vertical="center" wrapText="1"/>
    </xf>
    <xf numFmtId="165" fontId="4" fillId="6" borderId="39" xfId="0" applyNumberFormat="1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19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36" xfId="0" applyBorder="1" applyAlignment="1">
      <alignment horizontal="center"/>
    </xf>
    <xf numFmtId="0" fontId="0" fillId="0" borderId="55" xfId="0" applyBorder="1" applyAlignment="1">
      <alignment vertical="center"/>
    </xf>
    <xf numFmtId="164" fontId="13" fillId="0" borderId="0" xfId="0" applyNumberFormat="1" applyFont="1" applyAlignment="1">
      <alignment horizontal="left" vertical="center"/>
    </xf>
    <xf numFmtId="164" fontId="1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4" borderId="0" xfId="0" applyFill="1" applyAlignment="1">
      <alignment horizontal="left" vertical="center"/>
    </xf>
    <xf numFmtId="0" fontId="0" fillId="4" borderId="0" xfId="0" applyFill="1" applyAlignment="1">
      <alignment horizontal="left" vertical="center" wrapText="1"/>
    </xf>
    <xf numFmtId="0" fontId="0" fillId="6" borderId="0" xfId="0" applyFill="1" applyAlignment="1">
      <alignment horizontal="left" vertical="center" wrapText="1"/>
    </xf>
    <xf numFmtId="0" fontId="0" fillId="5" borderId="0" xfId="0" applyFill="1" applyAlignment="1">
      <alignment horizontal="left" vertical="center" wrapText="1"/>
    </xf>
    <xf numFmtId="0" fontId="0" fillId="5" borderId="0" xfId="0" applyFill="1" applyAlignment="1">
      <alignment horizontal="center" vertical="center" wrapText="1"/>
    </xf>
    <xf numFmtId="0" fontId="0" fillId="6" borderId="0" xfId="0" applyFill="1" applyAlignment="1">
      <alignment vertical="center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6" borderId="0" xfId="0" applyFont="1" applyFill="1" applyAlignment="1">
      <alignment horizontal="left" vertical="center"/>
    </xf>
    <xf numFmtId="0" fontId="14" fillId="5" borderId="0" xfId="0" applyFont="1" applyFill="1" applyAlignment="1">
      <alignment horizontal="left" vertical="center"/>
    </xf>
    <xf numFmtId="166" fontId="4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40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center" vertical="center" wrapText="1"/>
    </xf>
    <xf numFmtId="49" fontId="8" fillId="0" borderId="20" xfId="0" applyNumberFormat="1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left" vertical="center" wrapText="1"/>
    </xf>
    <xf numFmtId="164" fontId="8" fillId="0" borderId="19" xfId="0" applyNumberFormat="1" applyFont="1" applyBorder="1" applyAlignment="1">
      <alignment horizontal="center" vertical="center" wrapText="1"/>
    </xf>
    <xf numFmtId="164" fontId="8" fillId="0" borderId="21" xfId="0" applyNumberFormat="1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center" vertical="center" wrapText="1"/>
    </xf>
    <xf numFmtId="49" fontId="18" fillId="0" borderId="20" xfId="0" applyNumberFormat="1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left" vertical="center" wrapText="1"/>
    </xf>
    <xf numFmtId="164" fontId="18" fillId="0" borderId="19" xfId="0" applyNumberFormat="1" applyFont="1" applyBorder="1" applyAlignment="1">
      <alignment horizontal="center" vertical="center" wrapText="1"/>
    </xf>
    <xf numFmtId="164" fontId="18" fillId="0" borderId="21" xfId="0" applyNumberFormat="1" applyFont="1" applyBorder="1" applyAlignment="1">
      <alignment horizontal="center" vertical="center" wrapText="1"/>
    </xf>
    <xf numFmtId="165" fontId="18" fillId="0" borderId="19" xfId="0" applyNumberFormat="1" applyFont="1" applyBorder="1" applyAlignment="1">
      <alignment horizontal="center" vertical="center"/>
    </xf>
    <xf numFmtId="165" fontId="18" fillId="0" borderId="39" xfId="0" applyNumberFormat="1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>
      <alignment horizontal="center" vertical="center" wrapText="1"/>
    </xf>
    <xf numFmtId="49" fontId="8" fillId="0" borderId="19" xfId="0" applyNumberFormat="1" applyFont="1" applyBorder="1" applyAlignment="1">
      <alignment horizontal="center" vertical="center" wrapText="1"/>
    </xf>
    <xf numFmtId="165" fontId="8" fillId="0" borderId="39" xfId="0" applyNumberFormat="1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165" fontId="8" fillId="0" borderId="40" xfId="0" applyNumberFormat="1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center" vertical="center" wrapText="1"/>
    </xf>
    <xf numFmtId="49" fontId="13" fillId="0" borderId="20" xfId="0" applyNumberFormat="1" applyFont="1" applyBorder="1" applyAlignment="1">
      <alignment horizontal="center" vertical="center" wrapText="1"/>
    </xf>
    <xf numFmtId="165" fontId="13" fillId="0" borderId="19" xfId="0" applyNumberFormat="1" applyFont="1" applyBorder="1" applyAlignment="1">
      <alignment horizontal="center" vertical="center"/>
    </xf>
    <xf numFmtId="165" fontId="13" fillId="0" borderId="39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5" fillId="0" borderId="0" xfId="0" applyFont="1" applyAlignment="1">
      <alignment horizontal="left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54" xfId="0" applyFont="1" applyBorder="1" applyAlignment="1">
      <alignment horizontal="left" vertical="center" wrapText="1"/>
    </xf>
    <xf numFmtId="164" fontId="4" fillId="0" borderId="3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left" vertical="center" wrapText="1"/>
    </xf>
    <xf numFmtId="0" fontId="4" fillId="0" borderId="52" xfId="0" applyFont="1" applyBorder="1" applyAlignment="1">
      <alignment horizontal="left" vertical="center" wrapText="1"/>
    </xf>
    <xf numFmtId="0" fontId="4" fillId="0" borderId="52" xfId="0" applyFont="1" applyBorder="1" applyAlignment="1">
      <alignment horizontal="center" vertical="center" wrapText="1"/>
    </xf>
    <xf numFmtId="49" fontId="4" fillId="0" borderId="52" xfId="0" applyNumberFormat="1" applyFont="1" applyBorder="1" applyAlignment="1">
      <alignment horizontal="center" vertical="center" wrapText="1"/>
    </xf>
    <xf numFmtId="49" fontId="4" fillId="0" borderId="53" xfId="0" applyNumberFormat="1" applyFont="1" applyBorder="1" applyAlignment="1">
      <alignment horizontal="center" vertical="center" wrapText="1"/>
    </xf>
    <xf numFmtId="164" fontId="4" fillId="0" borderId="34" xfId="0" applyNumberFormat="1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/>
    </xf>
    <xf numFmtId="0" fontId="4" fillId="6" borderId="27" xfId="0" applyFont="1" applyFill="1" applyBorder="1" applyAlignment="1">
      <alignment horizontal="center" vertical="center"/>
    </xf>
    <xf numFmtId="0" fontId="4" fillId="6" borderId="40" xfId="0" applyFont="1" applyFill="1" applyBorder="1" applyAlignment="1">
      <alignment horizontal="left" vertical="center" wrapText="1"/>
    </xf>
    <xf numFmtId="0" fontId="4" fillId="6" borderId="20" xfId="0" applyFont="1" applyFill="1" applyBorder="1" applyAlignment="1">
      <alignment horizontal="left" vertical="center" wrapText="1"/>
    </xf>
    <xf numFmtId="49" fontId="4" fillId="6" borderId="20" xfId="0" applyNumberFormat="1" applyFont="1" applyFill="1" applyBorder="1" applyAlignment="1">
      <alignment horizontal="center" vertical="center" wrapText="1"/>
    </xf>
    <xf numFmtId="0" fontId="4" fillId="6" borderId="41" xfId="0" applyFont="1" applyFill="1" applyBorder="1" applyAlignment="1">
      <alignment horizontal="left" vertical="center" wrapText="1"/>
    </xf>
    <xf numFmtId="165" fontId="4" fillId="6" borderId="40" xfId="0" applyNumberFormat="1" applyFont="1" applyFill="1" applyBorder="1" applyAlignment="1">
      <alignment horizontal="center" vertical="center" wrapText="1"/>
    </xf>
    <xf numFmtId="0" fontId="4" fillId="6" borderId="41" xfId="0" applyFont="1" applyFill="1" applyBorder="1" applyAlignment="1">
      <alignment horizontal="center" vertical="center" wrapText="1"/>
    </xf>
    <xf numFmtId="0" fontId="13" fillId="6" borderId="20" xfId="0" applyFont="1" applyFill="1" applyBorder="1" applyAlignment="1">
      <alignment horizontal="center" vertical="center" wrapText="1"/>
    </xf>
    <xf numFmtId="0" fontId="13" fillId="6" borderId="39" xfId="0" applyFont="1" applyFill="1" applyBorder="1" applyAlignment="1">
      <alignment horizontal="center" vertical="center" wrapText="1"/>
    </xf>
    <xf numFmtId="0" fontId="13" fillId="6" borderId="41" xfId="0" applyFont="1" applyFill="1" applyBorder="1" applyAlignment="1">
      <alignment horizontal="left" vertical="center" wrapText="1"/>
    </xf>
    <xf numFmtId="165" fontId="13" fillId="6" borderId="40" xfId="0" applyNumberFormat="1" applyFont="1" applyFill="1" applyBorder="1" applyAlignment="1">
      <alignment horizontal="center" vertical="center" wrapText="1"/>
    </xf>
    <xf numFmtId="0" fontId="13" fillId="6" borderId="19" xfId="0" applyFont="1" applyFill="1" applyBorder="1" applyAlignment="1">
      <alignment horizontal="center" vertical="center" wrapText="1"/>
    </xf>
    <xf numFmtId="0" fontId="13" fillId="6" borderId="41" xfId="0" applyFont="1" applyFill="1" applyBorder="1" applyAlignment="1">
      <alignment horizontal="center" vertical="center" wrapText="1"/>
    </xf>
    <xf numFmtId="49" fontId="4" fillId="6" borderId="39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6" fillId="0" borderId="39" xfId="0" applyFont="1" applyBorder="1" applyAlignment="1" applyProtection="1">
      <alignment horizontal="center" vertical="center" wrapText="1"/>
      <protection locked="0"/>
    </xf>
    <xf numFmtId="49" fontId="4" fillId="0" borderId="19" xfId="0" applyNumberFormat="1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8" fillId="0" borderId="27" xfId="0" applyFont="1" applyBorder="1" applyAlignment="1">
      <alignment horizontal="left" vertical="center" wrapText="1"/>
    </xf>
    <xf numFmtId="165" fontId="8" fillId="0" borderId="40" xfId="0" applyNumberFormat="1" applyFont="1" applyBorder="1" applyAlignment="1">
      <alignment horizontal="center" vertical="center"/>
    </xf>
    <xf numFmtId="165" fontId="8" fillId="0" borderId="21" xfId="0" applyNumberFormat="1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13" fillId="0" borderId="51" xfId="0" applyFont="1" applyBorder="1" applyAlignment="1">
      <alignment horizontal="left" vertical="center" wrapText="1"/>
    </xf>
    <xf numFmtId="49" fontId="13" fillId="0" borderId="40" xfId="0" applyNumberFormat="1" applyFont="1" applyBorder="1" applyAlignment="1" applyProtection="1">
      <alignment horizontal="center" vertical="center" wrapText="1"/>
      <protection locked="0"/>
    </xf>
    <xf numFmtId="49" fontId="13" fillId="0" borderId="39" xfId="0" applyNumberFormat="1" applyFont="1" applyBorder="1" applyAlignment="1" applyProtection="1">
      <alignment horizontal="center" vertical="center" wrapText="1"/>
      <protection locked="0"/>
    </xf>
    <xf numFmtId="0" fontId="8" fillId="0" borderId="40" xfId="0" applyFont="1" applyBorder="1" applyAlignment="1" applyProtection="1">
      <alignment horizontal="left" vertical="center" wrapText="1"/>
      <protection locked="0"/>
    </xf>
    <xf numFmtId="0" fontId="8" fillId="0" borderId="20" xfId="0" applyFont="1" applyBorder="1" applyAlignment="1" applyProtection="1">
      <alignment horizontal="left" vertical="center" wrapText="1"/>
      <protection locked="0"/>
    </xf>
    <xf numFmtId="49" fontId="8" fillId="0" borderId="20" xfId="0" applyNumberFormat="1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49" fontId="8" fillId="0" borderId="39" xfId="0" applyNumberFormat="1" applyFont="1" applyBorder="1" applyAlignment="1" applyProtection="1">
      <alignment horizontal="center" vertical="center"/>
      <protection locked="0"/>
    </xf>
    <xf numFmtId="0" fontId="8" fillId="0" borderId="41" xfId="0" applyFont="1" applyBorder="1" applyAlignment="1" applyProtection="1">
      <alignment horizontal="left" vertical="center" wrapText="1"/>
      <protection locked="0"/>
    </xf>
    <xf numFmtId="0" fontId="8" fillId="0" borderId="41" xfId="0" applyFont="1" applyBorder="1" applyAlignment="1" applyProtection="1">
      <alignment horizontal="left" vertical="center"/>
      <protection locked="0"/>
    </xf>
    <xf numFmtId="49" fontId="8" fillId="0" borderId="40" xfId="0" applyNumberFormat="1" applyFont="1" applyBorder="1" applyAlignment="1" applyProtection="1">
      <alignment horizontal="center" vertical="center" wrapText="1"/>
      <protection locked="0"/>
    </xf>
    <xf numFmtId="49" fontId="8" fillId="0" borderId="39" xfId="0" applyNumberFormat="1" applyFont="1" applyBorder="1" applyAlignment="1" applyProtection="1">
      <alignment horizontal="center" vertical="center" wrapText="1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39" xfId="0" applyFont="1" applyBorder="1" applyAlignment="1" applyProtection="1">
      <alignment horizontal="center" vertical="center"/>
      <protection locked="0"/>
    </xf>
    <xf numFmtId="0" fontId="8" fillId="0" borderId="41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 wrapText="1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4" fillId="5" borderId="40" xfId="0" applyFont="1" applyFill="1" applyBorder="1" applyAlignment="1">
      <alignment horizontal="left" vertical="center" wrapText="1"/>
    </xf>
    <xf numFmtId="0" fontId="4" fillId="5" borderId="20" xfId="0" applyFont="1" applyFill="1" applyBorder="1" applyAlignment="1">
      <alignment horizontal="left" vertical="center" wrapText="1"/>
    </xf>
    <xf numFmtId="0" fontId="4" fillId="5" borderId="20" xfId="0" applyFont="1" applyFill="1" applyBorder="1" applyAlignment="1">
      <alignment horizontal="center" vertical="center" wrapText="1"/>
    </xf>
    <xf numFmtId="49" fontId="4" fillId="5" borderId="20" xfId="0" applyNumberFormat="1" applyFont="1" applyFill="1" applyBorder="1" applyAlignment="1">
      <alignment horizontal="center" vertical="center" wrapText="1"/>
    </xf>
    <xf numFmtId="49" fontId="4" fillId="5" borderId="39" xfId="0" applyNumberFormat="1" applyFont="1" applyFill="1" applyBorder="1" applyAlignment="1">
      <alignment horizontal="center" vertical="center" wrapText="1"/>
    </xf>
    <xf numFmtId="0" fontId="4" fillId="5" borderId="41" xfId="0" applyFont="1" applyFill="1" applyBorder="1" applyAlignment="1">
      <alignment horizontal="left" vertical="center" wrapText="1"/>
    </xf>
    <xf numFmtId="165" fontId="4" fillId="5" borderId="19" xfId="0" applyNumberFormat="1" applyFont="1" applyFill="1" applyBorder="1" applyAlignment="1">
      <alignment horizontal="center" vertical="center" wrapText="1"/>
    </xf>
    <xf numFmtId="165" fontId="4" fillId="5" borderId="39" xfId="0" applyNumberFormat="1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39" xfId="0" applyFont="1" applyFill="1" applyBorder="1" applyAlignment="1">
      <alignment horizontal="center" vertical="center"/>
    </xf>
    <xf numFmtId="0" fontId="4" fillId="5" borderId="41" xfId="0" applyFont="1" applyFill="1" applyBorder="1" applyAlignment="1" applyProtection="1">
      <alignment horizontal="center" vertical="center" wrapText="1"/>
      <protection locked="0"/>
    </xf>
    <xf numFmtId="0" fontId="4" fillId="5" borderId="27" xfId="0" applyFont="1" applyFill="1" applyBorder="1" applyAlignment="1">
      <alignment horizontal="center" vertical="center"/>
    </xf>
    <xf numFmtId="164" fontId="13" fillId="6" borderId="19" xfId="0" applyNumberFormat="1" applyFont="1" applyFill="1" applyBorder="1" applyAlignment="1">
      <alignment horizontal="center" vertical="center" wrapText="1"/>
    </xf>
    <xf numFmtId="164" fontId="13" fillId="6" borderId="21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0" fontId="8" fillId="7" borderId="27" xfId="0" applyFont="1" applyFill="1" applyBorder="1" applyAlignment="1">
      <alignment horizontal="center" vertical="center"/>
    </xf>
    <xf numFmtId="0" fontId="4" fillId="7" borderId="2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5" fontId="4" fillId="2" borderId="46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left" vertical="center" wrapText="1"/>
    </xf>
    <xf numFmtId="0" fontId="4" fillId="2" borderId="54" xfId="0" applyFont="1" applyFill="1" applyBorder="1" applyAlignment="1">
      <alignment horizontal="left" vertical="center" wrapText="1"/>
    </xf>
    <xf numFmtId="165" fontId="4" fillId="2" borderId="33" xfId="0" applyNumberFormat="1" applyFont="1" applyFill="1" applyBorder="1" applyAlignment="1">
      <alignment horizontal="center" vertical="center" wrapText="1"/>
    </xf>
    <xf numFmtId="165" fontId="4" fillId="2" borderId="53" xfId="0" applyNumberFormat="1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left" vertical="center" wrapText="1"/>
    </xf>
    <xf numFmtId="165" fontId="4" fillId="2" borderId="19" xfId="0" applyNumberFormat="1" applyFont="1" applyFill="1" applyBorder="1" applyAlignment="1">
      <alignment horizontal="center" vertical="center" wrapText="1"/>
    </xf>
    <xf numFmtId="165" fontId="4" fillId="2" borderId="39" xfId="0" applyNumberFormat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left" vertical="center" wrapText="1"/>
    </xf>
    <xf numFmtId="165" fontId="8" fillId="2" borderId="19" xfId="0" applyNumberFormat="1" applyFont="1" applyFill="1" applyBorder="1" applyAlignment="1">
      <alignment horizontal="center" vertical="center" wrapText="1"/>
    </xf>
    <xf numFmtId="165" fontId="8" fillId="2" borderId="39" xfId="0" applyNumberFormat="1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165" fontId="4" fillId="2" borderId="39" xfId="0" applyNumberFormat="1" applyFont="1" applyFill="1" applyBorder="1" applyAlignment="1">
      <alignment horizontal="center" vertical="center"/>
    </xf>
    <xf numFmtId="165" fontId="4" fillId="2" borderId="19" xfId="0" applyNumberFormat="1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horizontal="center" vertical="center" wrapText="1"/>
    </xf>
    <xf numFmtId="49" fontId="8" fillId="2" borderId="20" xfId="0" applyNumberFormat="1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165" fontId="8" fillId="2" borderId="19" xfId="0" applyNumberFormat="1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0" fillId="2" borderId="0" xfId="0" applyFill="1"/>
    <xf numFmtId="49" fontId="18" fillId="0" borderId="19" xfId="0" applyNumberFormat="1" applyFont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left" vertical="center" wrapText="1"/>
    </xf>
    <xf numFmtId="0" fontId="13" fillId="0" borderId="33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165" fontId="4" fillId="0" borderId="16" xfId="0" applyNumberFormat="1" applyFont="1" applyBorder="1" applyAlignment="1">
      <alignment horizontal="center" vertical="center"/>
    </xf>
    <xf numFmtId="165" fontId="4" fillId="0" borderId="47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44" xfId="0" applyFont="1" applyBorder="1" applyAlignment="1">
      <alignment horizontal="left" vertical="center" wrapText="1"/>
    </xf>
    <xf numFmtId="49" fontId="4" fillId="0" borderId="20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5" fontId="4" fillId="0" borderId="21" xfId="0" applyNumberFormat="1" applyFont="1" applyBorder="1" applyAlignment="1">
      <alignment horizontal="center" vertical="center" wrapText="1"/>
    </xf>
    <xf numFmtId="49" fontId="18" fillId="0" borderId="39" xfId="0" applyNumberFormat="1" applyFont="1" applyBorder="1" applyAlignment="1">
      <alignment horizontal="center" vertical="center" wrapText="1"/>
    </xf>
    <xf numFmtId="165" fontId="18" fillId="0" borderId="40" xfId="0" applyNumberFormat="1" applyFont="1" applyBorder="1" applyAlignment="1">
      <alignment horizontal="center" vertical="center" wrapText="1"/>
    </xf>
    <xf numFmtId="165" fontId="18" fillId="0" borderId="39" xfId="0" applyNumberFormat="1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49" fontId="4" fillId="0" borderId="40" xfId="0" applyNumberFormat="1" applyFont="1" applyBorder="1" applyAlignment="1">
      <alignment horizontal="center" vertical="center" wrapText="1"/>
    </xf>
    <xf numFmtId="49" fontId="8" fillId="0" borderId="39" xfId="0" applyNumberFormat="1" applyFont="1" applyBorder="1" applyAlignment="1">
      <alignment horizontal="center" vertical="center" wrapText="1"/>
    </xf>
    <xf numFmtId="0" fontId="8" fillId="0" borderId="41" xfId="0" applyFont="1" applyBorder="1" applyAlignment="1">
      <alignment horizontal="left" vertical="center"/>
    </xf>
    <xf numFmtId="0" fontId="8" fillId="0" borderId="27" xfId="0" applyFont="1" applyBorder="1" applyAlignment="1">
      <alignment vertical="center" wrapText="1"/>
    </xf>
    <xf numFmtId="0" fontId="20" fillId="0" borderId="41" xfId="0" applyFont="1" applyBorder="1" applyAlignment="1">
      <alignment horizontal="left" vertical="center" wrapText="1"/>
    </xf>
    <xf numFmtId="49" fontId="4" fillId="0" borderId="40" xfId="0" applyNumberFormat="1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165" fontId="4" fillId="0" borderId="6" xfId="0" applyNumberFormat="1" applyFont="1" applyBorder="1" applyAlignment="1">
      <alignment horizontal="center" vertical="center" wrapText="1"/>
    </xf>
    <xf numFmtId="0" fontId="18" fillId="0" borderId="19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8" fillId="0" borderId="41" xfId="0" applyFont="1" applyBorder="1" applyAlignment="1">
      <alignment vertical="center" wrapText="1"/>
    </xf>
    <xf numFmtId="165" fontId="18" fillId="0" borderId="19" xfId="0" applyNumberFormat="1" applyFont="1" applyBorder="1" applyAlignment="1">
      <alignment horizontal="center" vertical="center" wrapText="1"/>
    </xf>
    <xf numFmtId="165" fontId="4" fillId="0" borderId="46" xfId="0" applyNumberFormat="1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/>
    </xf>
    <xf numFmtId="0" fontId="4" fillId="0" borderId="41" xfId="0" applyFont="1" applyBorder="1" applyAlignment="1">
      <alignment wrapText="1"/>
    </xf>
    <xf numFmtId="0" fontId="4" fillId="0" borderId="21" xfId="0" applyFont="1" applyBorder="1" applyAlignment="1">
      <alignment horizontal="center" vertical="center"/>
    </xf>
    <xf numFmtId="165" fontId="4" fillId="3" borderId="39" xfId="0" applyNumberFormat="1" applyFont="1" applyFill="1" applyBorder="1" applyAlignment="1">
      <alignment horizontal="center" vertical="center" wrapText="1"/>
    </xf>
    <xf numFmtId="165" fontId="4" fillId="3" borderId="19" xfId="0" applyNumberFormat="1" applyFont="1" applyFill="1" applyBorder="1" applyAlignment="1">
      <alignment horizontal="center" vertical="center" wrapText="1"/>
    </xf>
    <xf numFmtId="49" fontId="4" fillId="3" borderId="19" xfId="0" applyNumberFormat="1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164" fontId="4" fillId="3" borderId="21" xfId="0" applyNumberFormat="1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left" vertical="center" wrapText="1"/>
    </xf>
    <xf numFmtId="0" fontId="8" fillId="4" borderId="38" xfId="0" applyFont="1" applyFill="1" applyBorder="1" applyAlignment="1">
      <alignment horizontal="center" vertical="center" wrapText="1"/>
    </xf>
    <xf numFmtId="49" fontId="8" fillId="4" borderId="38" xfId="0" applyNumberFormat="1" applyFont="1" applyFill="1" applyBorder="1" applyAlignment="1">
      <alignment horizontal="center" vertical="center" wrapText="1"/>
    </xf>
    <xf numFmtId="0" fontId="8" fillId="4" borderId="59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left" vertical="center" wrapText="1"/>
    </xf>
    <xf numFmtId="164" fontId="8" fillId="4" borderId="31" xfId="0" applyNumberFormat="1" applyFont="1" applyFill="1" applyBorder="1" applyAlignment="1">
      <alignment horizontal="center" vertical="center" wrapText="1"/>
    </xf>
    <xf numFmtId="164" fontId="8" fillId="4" borderId="32" xfId="0" applyNumberFormat="1" applyFont="1" applyFill="1" applyBorder="1" applyAlignment="1">
      <alignment horizontal="center" vertical="center" wrapText="1"/>
    </xf>
    <xf numFmtId="165" fontId="8" fillId="4" borderId="58" xfId="0" applyNumberFormat="1" applyFont="1" applyFill="1" applyBorder="1" applyAlignment="1">
      <alignment horizontal="center" vertical="center" wrapText="1"/>
    </xf>
    <xf numFmtId="165" fontId="8" fillId="4" borderId="59" xfId="0" applyNumberFormat="1" applyFont="1" applyFill="1" applyBorder="1" applyAlignment="1">
      <alignment horizontal="center" vertical="center" wrapText="1"/>
    </xf>
    <xf numFmtId="165" fontId="4" fillId="4" borderId="31" xfId="0" applyNumberFormat="1" applyFont="1" applyFill="1" applyBorder="1" applyAlignment="1">
      <alignment horizontal="center" vertical="center" wrapText="1"/>
    </xf>
    <xf numFmtId="165" fontId="4" fillId="4" borderId="38" xfId="0" applyNumberFormat="1" applyFont="1" applyFill="1" applyBorder="1" applyAlignment="1">
      <alignment horizontal="center" vertical="center" wrapText="1"/>
    </xf>
    <xf numFmtId="165" fontId="4" fillId="4" borderId="32" xfId="0" applyNumberFormat="1" applyFont="1" applyFill="1" applyBorder="1" applyAlignment="1">
      <alignment horizontal="center" vertical="center" wrapText="1"/>
    </xf>
    <xf numFmtId="165" fontId="4" fillId="4" borderId="57" xfId="0" applyNumberFormat="1" applyFont="1" applyFill="1" applyBorder="1" applyAlignment="1">
      <alignment horizontal="center" vertical="center" wrapText="1"/>
    </xf>
    <xf numFmtId="0" fontId="4" fillId="4" borderId="57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left" vertical="center" wrapText="1"/>
    </xf>
    <xf numFmtId="0" fontId="4" fillId="4" borderId="27" xfId="0" applyFont="1" applyFill="1" applyBorder="1" applyAlignment="1">
      <alignment horizontal="center" vertical="center"/>
    </xf>
    <xf numFmtId="0" fontId="4" fillId="4" borderId="40" xfId="0" applyFont="1" applyFill="1" applyBorder="1" applyAlignment="1">
      <alignment horizontal="left" vertical="center" wrapText="1"/>
    </xf>
    <xf numFmtId="0" fontId="4" fillId="4" borderId="20" xfId="0" applyFont="1" applyFill="1" applyBorder="1" applyAlignment="1">
      <alignment horizontal="left" vertical="center" wrapText="1"/>
    </xf>
    <xf numFmtId="0" fontId="4" fillId="4" borderId="20" xfId="0" applyFont="1" applyFill="1" applyBorder="1" applyAlignment="1">
      <alignment horizontal="center" vertical="center" wrapText="1"/>
    </xf>
    <xf numFmtId="49" fontId="4" fillId="4" borderId="20" xfId="0" applyNumberFormat="1" applyFont="1" applyFill="1" applyBorder="1" applyAlignment="1">
      <alignment horizontal="center" vertical="center" wrapText="1"/>
    </xf>
    <xf numFmtId="0" fontId="4" fillId="4" borderId="39" xfId="0" applyFont="1" applyFill="1" applyBorder="1" applyAlignment="1">
      <alignment horizontal="center" vertical="center" wrapText="1"/>
    </xf>
    <xf numFmtId="0" fontId="4" fillId="4" borderId="41" xfId="0" applyFont="1" applyFill="1" applyBorder="1" applyAlignment="1">
      <alignment horizontal="left" vertical="center" wrapText="1"/>
    </xf>
    <xf numFmtId="164" fontId="4" fillId="4" borderId="19" xfId="0" applyNumberFormat="1" applyFont="1" applyFill="1" applyBorder="1" applyAlignment="1">
      <alignment horizontal="center" vertical="center" wrapText="1"/>
    </xf>
    <xf numFmtId="164" fontId="4" fillId="4" borderId="21" xfId="0" applyNumberFormat="1" applyFont="1" applyFill="1" applyBorder="1" applyAlignment="1">
      <alignment horizontal="center" vertical="center" wrapText="1"/>
    </xf>
    <xf numFmtId="165" fontId="4" fillId="4" borderId="40" xfId="0" applyNumberFormat="1" applyFont="1" applyFill="1" applyBorder="1" applyAlignment="1">
      <alignment horizontal="center" vertical="center" wrapText="1"/>
    </xf>
    <xf numFmtId="165" fontId="4" fillId="4" borderId="39" xfId="0" applyNumberFormat="1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41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49" fontId="4" fillId="4" borderId="19" xfId="0" applyNumberFormat="1" applyFont="1" applyFill="1" applyBorder="1" applyAlignment="1">
      <alignment horizontal="center" vertical="center" wrapText="1"/>
    </xf>
    <xf numFmtId="165" fontId="4" fillId="3" borderId="40" xfId="0" applyNumberFormat="1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left" vertical="center" wrapText="1"/>
    </xf>
    <xf numFmtId="0" fontId="13" fillId="4" borderId="20" xfId="0" applyFont="1" applyFill="1" applyBorder="1" applyAlignment="1">
      <alignment horizontal="left" vertical="center" wrapText="1"/>
    </xf>
    <xf numFmtId="0" fontId="13" fillId="4" borderId="20" xfId="0" applyFont="1" applyFill="1" applyBorder="1" applyAlignment="1">
      <alignment horizontal="center" vertical="center" wrapText="1"/>
    </xf>
    <xf numFmtId="49" fontId="13" fillId="4" borderId="20" xfId="0" applyNumberFormat="1" applyFont="1" applyFill="1" applyBorder="1" applyAlignment="1">
      <alignment horizontal="center" vertical="center" wrapText="1"/>
    </xf>
    <xf numFmtId="165" fontId="13" fillId="4" borderId="19" xfId="0" applyNumberFormat="1" applyFont="1" applyFill="1" applyBorder="1" applyAlignment="1">
      <alignment horizontal="center" vertical="center" wrapText="1"/>
    </xf>
    <xf numFmtId="165" fontId="13" fillId="4" borderId="39" xfId="0" applyNumberFormat="1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left" vertical="center" wrapText="1"/>
    </xf>
    <xf numFmtId="164" fontId="4" fillId="3" borderId="19" xfId="0" applyNumberFormat="1" applyFont="1" applyFill="1" applyBorder="1" applyAlignment="1">
      <alignment horizontal="center" vertical="center" wrapText="1"/>
    </xf>
    <xf numFmtId="0" fontId="13" fillId="4" borderId="42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left" vertical="center" wrapText="1"/>
    </xf>
    <xf numFmtId="0" fontId="13" fillId="4" borderId="27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13" fillId="4" borderId="2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13" fillId="4" borderId="37" xfId="0" applyFont="1" applyFill="1" applyBorder="1" applyAlignment="1">
      <alignment horizontal="center" vertical="center"/>
    </xf>
    <xf numFmtId="0" fontId="13" fillId="4" borderId="2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49" fontId="4" fillId="4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 vertical="center" wrapText="1"/>
    </xf>
    <xf numFmtId="49" fontId="4" fillId="4" borderId="30" xfId="0" applyNumberFormat="1" applyFont="1" applyFill="1" applyBorder="1" applyAlignment="1">
      <alignment horizontal="center" vertical="center" wrapText="1"/>
    </xf>
    <xf numFmtId="0" fontId="4" fillId="4" borderId="63" xfId="0" applyFont="1" applyFill="1" applyBorder="1" applyAlignment="1">
      <alignment horizontal="left" vertical="center" wrapText="1"/>
    </xf>
    <xf numFmtId="0" fontId="13" fillId="4" borderId="5" xfId="0" applyFont="1" applyFill="1" applyBorder="1" applyAlignment="1">
      <alignment horizontal="left" vertical="center" wrapText="1"/>
    </xf>
    <xf numFmtId="49" fontId="28" fillId="4" borderId="62" xfId="0" applyNumberFormat="1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left" vertical="center" wrapText="1"/>
    </xf>
    <xf numFmtId="0" fontId="8" fillId="0" borderId="41" xfId="0" applyFont="1" applyBorder="1" applyAlignment="1">
      <alignment horizontal="center" vertical="center"/>
    </xf>
    <xf numFmtId="0" fontId="8" fillId="0" borderId="19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8" fillId="0" borderId="41" xfId="0" applyFont="1" applyBorder="1" applyAlignment="1">
      <alignment vertical="center" wrapText="1"/>
    </xf>
    <xf numFmtId="165" fontId="8" fillId="0" borderId="19" xfId="0" applyNumberFormat="1" applyFont="1" applyBorder="1" applyAlignment="1">
      <alignment horizontal="center" vertical="center" wrapText="1"/>
    </xf>
    <xf numFmtId="165" fontId="18" fillId="3" borderId="1" xfId="0" applyNumberFormat="1" applyFont="1" applyFill="1" applyBorder="1" applyAlignment="1">
      <alignment horizontal="center" vertical="center" wrapText="1"/>
    </xf>
    <xf numFmtId="165" fontId="18" fillId="3" borderId="19" xfId="0" applyNumberFormat="1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/>
    </xf>
    <xf numFmtId="0" fontId="4" fillId="4" borderId="43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61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vertical="center" wrapText="1"/>
    </xf>
    <xf numFmtId="3" fontId="4" fillId="4" borderId="43" xfId="0" applyNumberFormat="1" applyFont="1" applyFill="1" applyBorder="1" applyAlignment="1">
      <alignment horizontal="right" vertical="center" wrapText="1"/>
    </xf>
    <xf numFmtId="165" fontId="13" fillId="3" borderId="39" xfId="0" applyNumberFormat="1" applyFont="1" applyFill="1" applyBorder="1" applyAlignment="1">
      <alignment horizontal="center" vertical="center" wrapText="1"/>
    </xf>
    <xf numFmtId="164" fontId="4" fillId="4" borderId="40" xfId="0" applyNumberFormat="1" applyFont="1" applyFill="1" applyBorder="1" applyAlignment="1">
      <alignment horizontal="right" vertical="center" wrapText="1"/>
    </xf>
    <xf numFmtId="164" fontId="4" fillId="4" borderId="21" xfId="0" applyNumberFormat="1" applyFont="1" applyFill="1" applyBorder="1" applyAlignment="1">
      <alignment horizontal="right" vertical="center" wrapText="1"/>
    </xf>
    <xf numFmtId="164" fontId="13" fillId="4" borderId="40" xfId="0" applyNumberFormat="1" applyFont="1" applyFill="1" applyBorder="1" applyAlignment="1">
      <alignment horizontal="right" vertical="center" wrapText="1"/>
    </xf>
    <xf numFmtId="164" fontId="13" fillId="4" borderId="21" xfId="0" applyNumberFormat="1" applyFont="1" applyFill="1" applyBorder="1" applyAlignment="1">
      <alignment horizontal="right" vertical="center" wrapText="1"/>
    </xf>
    <xf numFmtId="164" fontId="13" fillId="4" borderId="6" xfId="0" applyNumberFormat="1" applyFont="1" applyFill="1" applyBorder="1" applyAlignment="1">
      <alignment horizontal="right" vertical="center" wrapText="1"/>
    </xf>
    <xf numFmtId="164" fontId="4" fillId="2" borderId="1" xfId="0" applyNumberFormat="1" applyFont="1" applyFill="1" applyBorder="1" applyAlignment="1">
      <alignment horizontal="right" vertical="center" wrapText="1"/>
    </xf>
    <xf numFmtId="164" fontId="4" fillId="2" borderId="3" xfId="0" applyNumberFormat="1" applyFont="1" applyFill="1" applyBorder="1" applyAlignment="1">
      <alignment horizontal="right" vertical="center" wrapText="1"/>
    </xf>
    <xf numFmtId="164" fontId="4" fillId="2" borderId="33" xfId="0" applyNumberFormat="1" applyFont="1" applyFill="1" applyBorder="1" applyAlignment="1">
      <alignment horizontal="right" vertical="center" wrapText="1"/>
    </xf>
    <xf numFmtId="164" fontId="4" fillId="2" borderId="21" xfId="0" applyNumberFormat="1" applyFont="1" applyFill="1" applyBorder="1" applyAlignment="1">
      <alignment horizontal="right" vertical="center" wrapText="1"/>
    </xf>
    <xf numFmtId="164" fontId="4" fillId="2" borderId="19" xfId="0" applyNumberFormat="1" applyFont="1" applyFill="1" applyBorder="1" applyAlignment="1">
      <alignment horizontal="right" vertical="center" wrapText="1"/>
    </xf>
    <xf numFmtId="164" fontId="8" fillId="2" borderId="19" xfId="0" applyNumberFormat="1" applyFont="1" applyFill="1" applyBorder="1" applyAlignment="1">
      <alignment horizontal="right" vertical="center" wrapText="1"/>
    </xf>
    <xf numFmtId="164" fontId="8" fillId="2" borderId="21" xfId="0" applyNumberFormat="1" applyFont="1" applyFill="1" applyBorder="1" applyAlignment="1">
      <alignment horizontal="right" vertical="center" wrapText="1"/>
    </xf>
    <xf numFmtId="164" fontId="4" fillId="3" borderId="19" xfId="0" applyNumberFormat="1" applyFont="1" applyFill="1" applyBorder="1" applyAlignment="1">
      <alignment horizontal="right" vertical="center" wrapText="1"/>
    </xf>
    <xf numFmtId="164" fontId="4" fillId="3" borderId="21" xfId="0" applyNumberFormat="1" applyFont="1" applyFill="1" applyBorder="1" applyAlignment="1">
      <alignment horizontal="right" vertical="center" wrapText="1"/>
    </xf>
    <xf numFmtId="49" fontId="4" fillId="3" borderId="19" xfId="0" applyNumberFormat="1" applyFont="1" applyFill="1" applyBorder="1" applyAlignment="1">
      <alignment horizontal="right" vertical="center" wrapText="1"/>
    </xf>
    <xf numFmtId="164" fontId="18" fillId="0" borderId="19" xfId="0" applyNumberFormat="1" applyFont="1" applyBorder="1" applyAlignment="1">
      <alignment horizontal="right" vertical="center" wrapText="1"/>
    </xf>
    <xf numFmtId="164" fontId="18" fillId="0" borderId="21" xfId="0" applyNumberFormat="1" applyFont="1" applyBorder="1" applyAlignment="1">
      <alignment horizontal="right" vertical="center" wrapText="1"/>
    </xf>
    <xf numFmtId="164" fontId="4" fillId="0" borderId="19" xfId="0" applyNumberFormat="1" applyFont="1" applyBorder="1" applyAlignment="1">
      <alignment horizontal="right" vertical="center" wrapText="1"/>
    </xf>
    <xf numFmtId="164" fontId="4" fillId="0" borderId="21" xfId="0" applyNumberFormat="1" applyFont="1" applyBorder="1" applyAlignment="1">
      <alignment horizontal="right" vertical="center" wrapText="1"/>
    </xf>
    <xf numFmtId="49" fontId="4" fillId="0" borderId="19" xfId="0" applyNumberFormat="1" applyFont="1" applyBorder="1" applyAlignment="1">
      <alignment horizontal="right" vertical="center" wrapText="1"/>
    </xf>
    <xf numFmtId="164" fontId="4" fillId="5" borderId="19" xfId="0" applyNumberFormat="1" applyFont="1" applyFill="1" applyBorder="1" applyAlignment="1">
      <alignment horizontal="right" vertical="center" wrapText="1"/>
    </xf>
    <xf numFmtId="164" fontId="4" fillId="5" borderId="21" xfId="0" applyNumberFormat="1" applyFont="1" applyFill="1" applyBorder="1" applyAlignment="1">
      <alignment horizontal="right" vertical="center" wrapText="1"/>
    </xf>
    <xf numFmtId="164" fontId="8" fillId="0" borderId="19" xfId="0" applyNumberFormat="1" applyFont="1" applyBorder="1" applyAlignment="1">
      <alignment horizontal="right" vertical="center" wrapText="1"/>
    </xf>
    <xf numFmtId="164" fontId="8" fillId="0" borderId="21" xfId="0" applyNumberFormat="1" applyFont="1" applyBorder="1" applyAlignment="1">
      <alignment horizontal="right" vertical="center" wrapText="1"/>
    </xf>
    <xf numFmtId="49" fontId="13" fillId="0" borderId="19" xfId="0" applyNumberFormat="1" applyFont="1" applyBorder="1" applyAlignment="1">
      <alignment horizontal="right" vertical="center" wrapText="1"/>
    </xf>
    <xf numFmtId="164" fontId="4" fillId="0" borderId="16" xfId="0" applyNumberFormat="1" applyFont="1" applyBorder="1" applyAlignment="1">
      <alignment horizontal="right" vertical="center" wrapText="1"/>
    </xf>
    <xf numFmtId="164" fontId="4" fillId="0" borderId="18" xfId="0" applyNumberFormat="1" applyFont="1" applyBorder="1" applyAlignment="1">
      <alignment horizontal="right"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164" fontId="4" fillId="0" borderId="6" xfId="0" applyNumberFormat="1" applyFont="1" applyBorder="1" applyAlignment="1">
      <alignment horizontal="right" vertical="center" wrapText="1"/>
    </xf>
    <xf numFmtId="164" fontId="4" fillId="0" borderId="20" xfId="0" applyNumberFormat="1" applyFont="1" applyBorder="1" applyAlignment="1">
      <alignment horizontal="right" vertical="center" wrapText="1"/>
    </xf>
    <xf numFmtId="164" fontId="13" fillId="0" borderId="20" xfId="0" applyNumberFormat="1" applyFont="1" applyBorder="1" applyAlignment="1">
      <alignment horizontal="right" vertical="center" wrapText="1"/>
    </xf>
    <xf numFmtId="165" fontId="4" fillId="0" borderId="20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0" borderId="63" xfId="0" applyFont="1" applyBorder="1" applyAlignment="1">
      <alignment horizontal="left" vertical="center" wrapText="1"/>
    </xf>
    <xf numFmtId="0" fontId="8" fillId="0" borderId="51" xfId="0" applyFont="1" applyBorder="1" applyAlignment="1">
      <alignment horizontal="left" vertical="center" wrapText="1"/>
    </xf>
    <xf numFmtId="0" fontId="4" fillId="4" borderId="46" xfId="0" applyFont="1" applyFill="1" applyBorder="1" applyAlignment="1">
      <alignment horizontal="center" vertical="center" wrapText="1"/>
    </xf>
    <xf numFmtId="0" fontId="13" fillId="4" borderId="39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60" xfId="0" applyFont="1" applyBorder="1" applyAlignment="1">
      <alignment horizontal="left" vertical="center" wrapText="1"/>
    </xf>
    <xf numFmtId="0" fontId="8" fillId="0" borderId="60" xfId="0" applyFont="1" applyBorder="1" applyAlignment="1">
      <alignment horizontal="left" vertical="center" wrapText="1"/>
    </xf>
    <xf numFmtId="0" fontId="18" fillId="0" borderId="60" xfId="0" applyFont="1" applyBorder="1" applyAlignment="1">
      <alignment horizontal="left" vertical="center" wrapText="1"/>
    </xf>
    <xf numFmtId="0" fontId="8" fillId="2" borderId="60" xfId="0" applyFont="1" applyFill="1" applyBorder="1" applyAlignment="1">
      <alignment horizontal="left" vertical="center" wrapText="1"/>
    </xf>
    <xf numFmtId="0" fontId="4" fillId="0" borderId="60" xfId="0" applyFont="1" applyBorder="1" applyAlignment="1" applyProtection="1">
      <alignment horizontal="left" vertical="center" wrapText="1"/>
      <protection locked="0"/>
    </xf>
    <xf numFmtId="0" fontId="4" fillId="5" borderId="60" xfId="0" applyFont="1" applyFill="1" applyBorder="1" applyAlignment="1">
      <alignment horizontal="left" vertical="center" wrapText="1"/>
    </xf>
    <xf numFmtId="0" fontId="13" fillId="0" borderId="60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4" fillId="0" borderId="62" xfId="0" applyFont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13" fillId="4" borderId="37" xfId="0" applyFont="1" applyFill="1" applyBorder="1" applyAlignment="1">
      <alignment horizontal="left" vertical="center" wrapText="1"/>
    </xf>
    <xf numFmtId="0" fontId="13" fillId="4" borderId="61" xfId="0" applyFont="1" applyFill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left" vertical="center" wrapText="1"/>
    </xf>
    <xf numFmtId="0" fontId="8" fillId="2" borderId="27" xfId="0" applyFont="1" applyFill="1" applyBorder="1" applyAlignment="1">
      <alignment horizontal="left" vertical="center" wrapText="1"/>
    </xf>
    <xf numFmtId="0" fontId="4" fillId="0" borderId="27" xfId="0" applyFont="1" applyBorder="1" applyAlignment="1" applyProtection="1">
      <alignment horizontal="left" vertical="center" wrapText="1"/>
      <protection locked="0"/>
    </xf>
    <xf numFmtId="0" fontId="4" fillId="0" borderId="27" xfId="0" applyFont="1" applyBorder="1" applyAlignment="1">
      <alignment horizontal="left" vertical="center"/>
    </xf>
    <xf numFmtId="0" fontId="13" fillId="0" borderId="27" xfId="0" applyFont="1" applyBorder="1" applyAlignment="1">
      <alignment horizontal="left" vertical="center" wrapText="1"/>
    </xf>
    <xf numFmtId="49" fontId="4" fillId="0" borderId="27" xfId="0" applyNumberFormat="1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4" borderId="27" xfId="0" applyFont="1" applyFill="1" applyBorder="1" applyAlignment="1">
      <alignment horizontal="left" vertical="center" wrapText="1"/>
    </xf>
    <xf numFmtId="49" fontId="28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right" vertical="center" wrapText="1"/>
    </xf>
    <xf numFmtId="164" fontId="13" fillId="0" borderId="0" xfId="0" applyNumberFormat="1" applyFont="1" applyAlignment="1">
      <alignment horizontal="right" vertical="center" wrapText="1"/>
    </xf>
    <xf numFmtId="49" fontId="4" fillId="0" borderId="0" xfId="0" applyNumberFormat="1" applyFont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44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2" fillId="2" borderId="22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44" fontId="4" fillId="3" borderId="19" xfId="0" applyNumberFormat="1" applyFont="1" applyFill="1" applyBorder="1" applyAlignment="1">
      <alignment horizontal="center" vertical="center" wrapText="1"/>
    </xf>
    <xf numFmtId="164" fontId="4" fillId="2" borderId="19" xfId="0" applyNumberFormat="1" applyFont="1" applyFill="1" applyBorder="1" applyAlignment="1">
      <alignment horizontal="center" vertical="center" wrapText="1"/>
    </xf>
    <xf numFmtId="164" fontId="4" fillId="2" borderId="21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wrapText="1"/>
    </xf>
    <xf numFmtId="0" fontId="30" fillId="0" borderId="0" xfId="0" applyFont="1" applyAlignment="1">
      <alignment vertical="center"/>
    </xf>
    <xf numFmtId="0" fontId="30" fillId="0" borderId="0" xfId="0" applyFont="1"/>
    <xf numFmtId="0" fontId="29" fillId="0" borderId="0" xfId="0" applyFont="1"/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99FF"/>
      <color rgb="FFFF66FF"/>
      <color rgb="FFFF9900"/>
      <color rgb="FFFF00FF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07"/>
  <sheetViews>
    <sheetView zoomScale="90" zoomScaleNormal="90" workbookViewId="0">
      <selection activeCell="A13" sqref="A13:S13"/>
    </sheetView>
  </sheetViews>
  <sheetFormatPr defaultColWidth="9.28515625" defaultRowHeight="15" x14ac:dyDescent="0.25"/>
  <cols>
    <col min="1" max="1" width="7.28515625" style="23" customWidth="1"/>
    <col min="2" max="4" width="10.5703125" customWidth="1"/>
    <col min="5" max="5" width="13.140625" customWidth="1"/>
    <col min="6" max="6" width="11.5703125" customWidth="1"/>
    <col min="7" max="7" width="21" customWidth="1"/>
    <col min="8" max="10" width="12.85546875" customWidth="1"/>
    <col min="11" max="11" width="39.42578125" customWidth="1"/>
    <col min="12" max="13" width="13" customWidth="1"/>
    <col min="16" max="16" width="13.7109375" customWidth="1"/>
    <col min="17" max="17" width="13.28515625" customWidth="1"/>
    <col min="18" max="18" width="20.28515625" customWidth="1"/>
    <col min="19" max="19" width="11.140625" customWidth="1"/>
    <col min="20" max="20" width="9.28515625" style="213"/>
  </cols>
  <sheetData>
    <row r="1" spans="1:19" ht="19.5" thickBot="1" x14ac:dyDescent="0.35">
      <c r="A1" s="526" t="s">
        <v>0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7"/>
      <c r="O1" s="527"/>
      <c r="P1" s="527"/>
      <c r="Q1" s="527"/>
      <c r="R1" s="527"/>
      <c r="S1" s="528"/>
    </row>
    <row r="2" spans="1:19" ht="27.2" customHeight="1" x14ac:dyDescent="0.25">
      <c r="A2" s="529" t="s">
        <v>1</v>
      </c>
      <c r="B2" s="531" t="s">
        <v>2</v>
      </c>
      <c r="C2" s="532"/>
      <c r="D2" s="532"/>
      <c r="E2" s="532"/>
      <c r="F2" s="533"/>
      <c r="G2" s="529" t="s">
        <v>3</v>
      </c>
      <c r="H2" s="536" t="s">
        <v>4</v>
      </c>
      <c r="I2" s="538" t="s">
        <v>47</v>
      </c>
      <c r="J2" s="529" t="s">
        <v>5</v>
      </c>
      <c r="K2" s="529" t="s">
        <v>6</v>
      </c>
      <c r="L2" s="534" t="s">
        <v>7</v>
      </c>
      <c r="M2" s="535"/>
      <c r="N2" s="522" t="s">
        <v>8</v>
      </c>
      <c r="O2" s="523"/>
      <c r="P2" s="524" t="s">
        <v>9</v>
      </c>
      <c r="Q2" s="525"/>
      <c r="R2" s="522" t="s">
        <v>10</v>
      </c>
      <c r="S2" s="523"/>
    </row>
    <row r="3" spans="1:19" ht="92.25" thickBot="1" x14ac:dyDescent="0.3">
      <c r="A3" s="530"/>
      <c r="B3" s="41" t="s">
        <v>11</v>
      </c>
      <c r="C3" s="42" t="s">
        <v>12</v>
      </c>
      <c r="D3" s="42" t="s">
        <v>13</v>
      </c>
      <c r="E3" s="42" t="s">
        <v>14</v>
      </c>
      <c r="F3" s="43" t="s">
        <v>15</v>
      </c>
      <c r="G3" s="530"/>
      <c r="H3" s="537"/>
      <c r="I3" s="539"/>
      <c r="J3" s="530"/>
      <c r="K3" s="530"/>
      <c r="L3" s="31" t="s">
        <v>16</v>
      </c>
      <c r="M3" s="32" t="s">
        <v>17</v>
      </c>
      <c r="N3" s="34" t="s">
        <v>18</v>
      </c>
      <c r="O3" s="35" t="s">
        <v>19</v>
      </c>
      <c r="P3" s="45" t="s">
        <v>20</v>
      </c>
      <c r="Q3" s="46" t="s">
        <v>21</v>
      </c>
      <c r="R3" s="48" t="s">
        <v>22</v>
      </c>
      <c r="S3" s="35" t="s">
        <v>23</v>
      </c>
    </row>
    <row r="4" spans="1:19" ht="79.5" customHeight="1" x14ac:dyDescent="0.25">
      <c r="A4" s="217">
        <v>1</v>
      </c>
      <c r="B4" s="490" t="s">
        <v>301</v>
      </c>
      <c r="C4" s="219" t="s">
        <v>53</v>
      </c>
      <c r="D4" s="220">
        <v>75018306</v>
      </c>
      <c r="E4" s="220" t="s">
        <v>302</v>
      </c>
      <c r="F4" s="93">
        <v>600095703</v>
      </c>
      <c r="G4" s="222" t="s">
        <v>303</v>
      </c>
      <c r="H4" s="495" t="s">
        <v>55</v>
      </c>
      <c r="I4" s="221" t="s">
        <v>56</v>
      </c>
      <c r="J4" s="296" t="s">
        <v>57</v>
      </c>
      <c r="K4" s="297" t="s">
        <v>405</v>
      </c>
      <c r="L4" s="462">
        <v>300000</v>
      </c>
      <c r="M4" s="463">
        <f>L4*0.85</f>
        <v>255000</v>
      </c>
      <c r="N4" s="298" t="s">
        <v>711</v>
      </c>
      <c r="O4" s="299" t="s">
        <v>712</v>
      </c>
      <c r="P4" s="300" t="s">
        <v>75</v>
      </c>
      <c r="Q4" s="223" t="s">
        <v>75</v>
      </c>
      <c r="R4" s="94" t="s">
        <v>318</v>
      </c>
      <c r="S4" s="217" t="s">
        <v>345</v>
      </c>
    </row>
    <row r="5" spans="1:19" ht="79.5" customHeight="1" x14ac:dyDescent="0.25">
      <c r="A5" s="38">
        <v>2</v>
      </c>
      <c r="B5" s="91" t="s">
        <v>301</v>
      </c>
      <c r="C5" s="25" t="s">
        <v>53</v>
      </c>
      <c r="D5" s="37">
        <v>75018306</v>
      </c>
      <c r="E5" s="37" t="s">
        <v>302</v>
      </c>
      <c r="F5" s="59">
        <v>600095703</v>
      </c>
      <c r="G5" s="331" t="s">
        <v>601</v>
      </c>
      <c r="H5" s="496" t="s">
        <v>55</v>
      </c>
      <c r="I5" s="44" t="s">
        <v>56</v>
      </c>
      <c r="J5" s="301" t="s">
        <v>57</v>
      </c>
      <c r="K5" s="302" t="s">
        <v>602</v>
      </c>
      <c r="L5" s="464">
        <v>600000</v>
      </c>
      <c r="M5" s="465">
        <f>L5*0.85</f>
        <v>510000</v>
      </c>
      <c r="N5" s="303" t="s">
        <v>711</v>
      </c>
      <c r="O5" s="304" t="s">
        <v>712</v>
      </c>
      <c r="P5" s="305" t="s">
        <v>75</v>
      </c>
      <c r="Q5" s="47" t="s">
        <v>75</v>
      </c>
      <c r="R5" s="39" t="s">
        <v>318</v>
      </c>
      <c r="S5" s="38" t="s">
        <v>345</v>
      </c>
    </row>
    <row r="6" spans="1:19" ht="79.5" customHeight="1" x14ac:dyDescent="0.25">
      <c r="A6" s="38">
        <v>3</v>
      </c>
      <c r="B6" s="91" t="s">
        <v>285</v>
      </c>
      <c r="C6" s="25" t="s">
        <v>53</v>
      </c>
      <c r="D6" s="28">
        <v>75017989</v>
      </c>
      <c r="E6" s="37" t="s">
        <v>284</v>
      </c>
      <c r="F6" s="59">
        <v>600095681</v>
      </c>
      <c r="G6" s="44" t="s">
        <v>653</v>
      </c>
      <c r="H6" s="44" t="s">
        <v>55</v>
      </c>
      <c r="I6" s="44" t="s">
        <v>56</v>
      </c>
      <c r="J6" s="306" t="s">
        <v>57</v>
      </c>
      <c r="K6" s="306" t="s">
        <v>541</v>
      </c>
      <c r="L6" s="609" t="s">
        <v>797</v>
      </c>
      <c r="M6" s="375">
        <v>91647058</v>
      </c>
      <c r="N6" s="372">
        <v>45444</v>
      </c>
      <c r="O6" s="371">
        <v>46174</v>
      </c>
      <c r="P6" s="309" t="s">
        <v>58</v>
      </c>
      <c r="Q6" s="47" t="s">
        <v>75</v>
      </c>
      <c r="R6" s="52" t="s">
        <v>338</v>
      </c>
      <c r="S6" s="38" t="s">
        <v>345</v>
      </c>
    </row>
    <row r="7" spans="1:19" ht="79.5" customHeight="1" x14ac:dyDescent="0.25">
      <c r="A7" s="38">
        <v>4</v>
      </c>
      <c r="B7" s="91" t="s">
        <v>184</v>
      </c>
      <c r="C7" s="25" t="s">
        <v>53</v>
      </c>
      <c r="D7" s="28">
        <v>70944849</v>
      </c>
      <c r="E7" s="37" t="s">
        <v>182</v>
      </c>
      <c r="F7" s="59">
        <v>600095924</v>
      </c>
      <c r="G7" s="508" t="s">
        <v>183</v>
      </c>
      <c r="H7" s="496" t="s">
        <v>55</v>
      </c>
      <c r="I7" s="44" t="s">
        <v>56</v>
      </c>
      <c r="J7" s="306" t="s">
        <v>57</v>
      </c>
      <c r="K7" s="306" t="s">
        <v>406</v>
      </c>
      <c r="L7" s="466">
        <v>20000000</v>
      </c>
      <c r="M7" s="465">
        <f t="shared" ref="M7:M74" si="0">L7*0.85</f>
        <v>17000000</v>
      </c>
      <c r="N7" s="307">
        <v>45658</v>
      </c>
      <c r="O7" s="308" t="s">
        <v>713</v>
      </c>
      <c r="P7" s="309" t="s">
        <v>58</v>
      </c>
      <c r="Q7" s="47" t="s">
        <v>75</v>
      </c>
      <c r="R7" s="52" t="s">
        <v>338</v>
      </c>
      <c r="S7" s="38" t="s">
        <v>345</v>
      </c>
    </row>
    <row r="8" spans="1:19" ht="79.5" customHeight="1" x14ac:dyDescent="0.25">
      <c r="A8" s="169">
        <v>5</v>
      </c>
      <c r="B8" s="170" t="s">
        <v>310</v>
      </c>
      <c r="C8" s="171" t="s">
        <v>53</v>
      </c>
      <c r="D8" s="172">
        <v>70944831</v>
      </c>
      <c r="E8" s="173" t="s">
        <v>311</v>
      </c>
      <c r="F8" s="174">
        <v>600095673</v>
      </c>
      <c r="G8" s="255" t="s">
        <v>460</v>
      </c>
      <c r="H8" s="497" t="s">
        <v>55</v>
      </c>
      <c r="I8" s="175" t="s">
        <v>56</v>
      </c>
      <c r="J8" s="310" t="s">
        <v>57</v>
      </c>
      <c r="K8" s="310" t="s">
        <v>542</v>
      </c>
      <c r="L8" s="467">
        <v>180000</v>
      </c>
      <c r="M8" s="468">
        <f t="shared" si="0"/>
        <v>153000</v>
      </c>
      <c r="N8" s="311">
        <v>44470</v>
      </c>
      <c r="O8" s="312">
        <v>44531</v>
      </c>
      <c r="P8" s="313" t="s">
        <v>75</v>
      </c>
      <c r="Q8" s="179" t="s">
        <v>75</v>
      </c>
      <c r="R8" s="180" t="s">
        <v>616</v>
      </c>
      <c r="S8" s="169" t="s">
        <v>345</v>
      </c>
    </row>
    <row r="9" spans="1:19" ht="79.5" customHeight="1" x14ac:dyDescent="0.25">
      <c r="A9" s="169">
        <v>6</v>
      </c>
      <c r="B9" s="170" t="s">
        <v>407</v>
      </c>
      <c r="C9" s="171" t="s">
        <v>53</v>
      </c>
      <c r="D9" s="172">
        <v>70944831</v>
      </c>
      <c r="E9" s="173" t="s">
        <v>311</v>
      </c>
      <c r="F9" s="174">
        <v>600095673</v>
      </c>
      <c r="G9" s="255" t="s">
        <v>312</v>
      </c>
      <c r="H9" s="497" t="s">
        <v>55</v>
      </c>
      <c r="I9" s="175" t="s">
        <v>56</v>
      </c>
      <c r="J9" s="310" t="s">
        <v>57</v>
      </c>
      <c r="K9" s="310" t="s">
        <v>408</v>
      </c>
      <c r="L9" s="467">
        <v>250000</v>
      </c>
      <c r="M9" s="468">
        <f t="shared" si="0"/>
        <v>212500</v>
      </c>
      <c r="N9" s="311">
        <v>44470</v>
      </c>
      <c r="O9" s="312">
        <v>44531</v>
      </c>
      <c r="P9" s="313" t="s">
        <v>75</v>
      </c>
      <c r="Q9" s="179" t="s">
        <v>75</v>
      </c>
      <c r="R9" s="180" t="s">
        <v>617</v>
      </c>
      <c r="S9" s="169" t="s">
        <v>345</v>
      </c>
    </row>
    <row r="10" spans="1:19" ht="79.5" customHeight="1" x14ac:dyDescent="0.25">
      <c r="A10" s="38">
        <v>7</v>
      </c>
      <c r="B10" s="91" t="s">
        <v>409</v>
      </c>
      <c r="C10" s="25" t="s">
        <v>53</v>
      </c>
      <c r="D10" s="28">
        <v>70944831</v>
      </c>
      <c r="E10" s="37" t="s">
        <v>313</v>
      </c>
      <c r="F10" s="59">
        <v>600095673</v>
      </c>
      <c r="G10" s="508" t="s">
        <v>314</v>
      </c>
      <c r="H10" s="496" t="s">
        <v>55</v>
      </c>
      <c r="I10" s="44" t="s">
        <v>56</v>
      </c>
      <c r="J10" s="306" t="s">
        <v>57</v>
      </c>
      <c r="K10" s="306" t="s">
        <v>410</v>
      </c>
      <c r="L10" s="466">
        <v>100000</v>
      </c>
      <c r="M10" s="465">
        <f t="shared" si="0"/>
        <v>85000</v>
      </c>
      <c r="N10" s="307" t="s">
        <v>711</v>
      </c>
      <c r="O10" s="308" t="s">
        <v>714</v>
      </c>
      <c r="P10" s="309" t="s">
        <v>75</v>
      </c>
      <c r="Q10" s="47" t="s">
        <v>75</v>
      </c>
      <c r="R10" s="39" t="s">
        <v>424</v>
      </c>
      <c r="S10" s="38" t="s">
        <v>345</v>
      </c>
    </row>
    <row r="11" spans="1:19" ht="79.5" customHeight="1" x14ac:dyDescent="0.25">
      <c r="A11" s="38">
        <v>8</v>
      </c>
      <c r="B11" s="91" t="s">
        <v>288</v>
      </c>
      <c r="C11" s="25" t="s">
        <v>53</v>
      </c>
      <c r="D11" s="28">
        <v>60157241</v>
      </c>
      <c r="E11" s="37" t="s">
        <v>289</v>
      </c>
      <c r="F11" s="59">
        <v>600095371</v>
      </c>
      <c r="G11" s="508" t="s">
        <v>411</v>
      </c>
      <c r="H11" s="496" t="s">
        <v>55</v>
      </c>
      <c r="I11" s="44" t="s">
        <v>56</v>
      </c>
      <c r="J11" s="306" t="s">
        <v>57</v>
      </c>
      <c r="K11" s="418" t="s">
        <v>789</v>
      </c>
      <c r="L11" s="466">
        <v>35000000</v>
      </c>
      <c r="M11" s="465">
        <f t="shared" si="0"/>
        <v>29750000</v>
      </c>
      <c r="N11" s="307" t="s">
        <v>715</v>
      </c>
      <c r="O11" s="314">
        <v>45992</v>
      </c>
      <c r="P11" s="309" t="s">
        <v>58</v>
      </c>
      <c r="Q11" s="47" t="s">
        <v>75</v>
      </c>
      <c r="R11" s="39" t="s">
        <v>318</v>
      </c>
      <c r="S11" s="38" t="s">
        <v>345</v>
      </c>
    </row>
    <row r="12" spans="1:19" ht="79.5" customHeight="1" x14ac:dyDescent="0.25">
      <c r="A12" s="38">
        <v>9</v>
      </c>
      <c r="B12" s="91" t="s">
        <v>412</v>
      </c>
      <c r="C12" s="25" t="s">
        <v>53</v>
      </c>
      <c r="D12" s="28"/>
      <c r="E12" s="28"/>
      <c r="F12" s="59"/>
      <c r="G12" s="508" t="s">
        <v>413</v>
      </c>
      <c r="H12" s="496" t="s">
        <v>55</v>
      </c>
      <c r="I12" s="44" t="s">
        <v>56</v>
      </c>
      <c r="J12" s="306" t="s">
        <v>57</v>
      </c>
      <c r="K12" s="306" t="s">
        <v>414</v>
      </c>
      <c r="L12" s="466">
        <v>110000000</v>
      </c>
      <c r="M12" s="465">
        <f t="shared" si="0"/>
        <v>93500000</v>
      </c>
      <c r="N12" s="315">
        <v>46388</v>
      </c>
      <c r="O12" s="314">
        <v>47088</v>
      </c>
      <c r="P12" s="309" t="s">
        <v>58</v>
      </c>
      <c r="Q12" s="47" t="s">
        <v>75</v>
      </c>
      <c r="R12" s="39" t="s">
        <v>318</v>
      </c>
      <c r="S12" s="38" t="s">
        <v>345</v>
      </c>
    </row>
    <row r="13" spans="1:19" ht="79.5" customHeight="1" x14ac:dyDescent="0.25">
      <c r="A13" s="38">
        <v>10</v>
      </c>
      <c r="B13" s="91" t="s">
        <v>286</v>
      </c>
      <c r="C13" s="25" t="s">
        <v>53</v>
      </c>
      <c r="D13" s="28"/>
      <c r="E13" s="28"/>
      <c r="F13" s="59"/>
      <c r="G13" s="44" t="s">
        <v>287</v>
      </c>
      <c r="H13" s="44" t="s">
        <v>55</v>
      </c>
      <c r="I13" s="44" t="s">
        <v>56</v>
      </c>
      <c r="J13" s="306" t="s">
        <v>57</v>
      </c>
      <c r="K13" s="306" t="s">
        <v>543</v>
      </c>
      <c r="L13" s="610">
        <v>46800000</v>
      </c>
      <c r="M13" s="611">
        <f t="shared" si="0"/>
        <v>39780000</v>
      </c>
      <c r="N13" s="372" t="s">
        <v>777</v>
      </c>
      <c r="O13" s="308" t="s">
        <v>716</v>
      </c>
      <c r="P13" s="309" t="s">
        <v>58</v>
      </c>
      <c r="Q13" s="47" t="s">
        <v>75</v>
      </c>
      <c r="R13" s="52" t="s">
        <v>338</v>
      </c>
      <c r="S13" s="38" t="s">
        <v>345</v>
      </c>
    </row>
    <row r="14" spans="1:19" ht="79.5" customHeight="1" x14ac:dyDescent="0.25">
      <c r="A14" s="38">
        <v>11</v>
      </c>
      <c r="B14" s="91" t="s">
        <v>415</v>
      </c>
      <c r="C14" s="25" t="s">
        <v>53</v>
      </c>
      <c r="D14" s="80">
        <v>75018225</v>
      </c>
      <c r="E14" s="37">
        <v>107584832</v>
      </c>
      <c r="F14" s="47">
        <v>600095720</v>
      </c>
      <c r="G14" s="508" t="s">
        <v>260</v>
      </c>
      <c r="H14" s="496" t="s">
        <v>55</v>
      </c>
      <c r="I14" s="44" t="s">
        <v>56</v>
      </c>
      <c r="J14" s="306" t="s">
        <v>57</v>
      </c>
      <c r="K14" s="306" t="s">
        <v>416</v>
      </c>
      <c r="L14" s="466">
        <v>20000000</v>
      </c>
      <c r="M14" s="465">
        <f t="shared" si="0"/>
        <v>17000000</v>
      </c>
      <c r="N14" s="372">
        <v>45658</v>
      </c>
      <c r="O14" s="371">
        <v>46266</v>
      </c>
      <c r="P14" s="309" t="s">
        <v>58</v>
      </c>
      <c r="Q14" s="47" t="s">
        <v>75</v>
      </c>
      <c r="R14" s="39" t="s">
        <v>318</v>
      </c>
      <c r="S14" s="38" t="s">
        <v>345</v>
      </c>
    </row>
    <row r="15" spans="1:19" ht="79.5" customHeight="1" x14ac:dyDescent="0.25">
      <c r="A15" s="38">
        <v>12</v>
      </c>
      <c r="B15" s="91" t="s">
        <v>417</v>
      </c>
      <c r="C15" s="25" t="s">
        <v>53</v>
      </c>
      <c r="D15" s="80">
        <v>75018144</v>
      </c>
      <c r="E15" s="37">
        <v>107585171</v>
      </c>
      <c r="F15" s="47">
        <v>600095894</v>
      </c>
      <c r="G15" s="508" t="s">
        <v>260</v>
      </c>
      <c r="H15" s="496" t="s">
        <v>55</v>
      </c>
      <c r="I15" s="44" t="s">
        <v>56</v>
      </c>
      <c r="J15" s="44" t="s">
        <v>57</v>
      </c>
      <c r="K15" s="44" t="s">
        <v>418</v>
      </c>
      <c r="L15" s="469">
        <v>5000000</v>
      </c>
      <c r="M15" s="470">
        <f t="shared" si="0"/>
        <v>4250000</v>
      </c>
      <c r="N15" s="50">
        <v>45537</v>
      </c>
      <c r="O15" s="49">
        <v>45901</v>
      </c>
      <c r="P15" s="30" t="s">
        <v>58</v>
      </c>
      <c r="Q15" s="47" t="s">
        <v>75</v>
      </c>
      <c r="R15" s="39" t="s">
        <v>318</v>
      </c>
      <c r="S15" s="38" t="s">
        <v>345</v>
      </c>
    </row>
    <row r="16" spans="1:19" ht="79.5" customHeight="1" x14ac:dyDescent="0.25">
      <c r="A16" s="295">
        <v>13</v>
      </c>
      <c r="B16" s="91" t="s">
        <v>222</v>
      </c>
      <c r="C16" s="25" t="s">
        <v>103</v>
      </c>
      <c r="D16" s="28">
        <v>60158883</v>
      </c>
      <c r="E16" s="37" t="s">
        <v>223</v>
      </c>
      <c r="F16" s="60">
        <v>600095487</v>
      </c>
      <c r="G16" s="508" t="s">
        <v>224</v>
      </c>
      <c r="H16" s="496" t="s">
        <v>55</v>
      </c>
      <c r="I16" s="44" t="s">
        <v>56</v>
      </c>
      <c r="J16" s="44" t="s">
        <v>104</v>
      </c>
      <c r="K16" s="44" t="s">
        <v>544</v>
      </c>
      <c r="L16" s="471" t="s">
        <v>773</v>
      </c>
      <c r="M16" s="470">
        <f>12000000*0.85</f>
        <v>10200000</v>
      </c>
      <c r="N16" s="307">
        <v>45444</v>
      </c>
      <c r="O16" s="308">
        <v>45566</v>
      </c>
      <c r="P16" s="30" t="s">
        <v>75</v>
      </c>
      <c r="Q16" s="47" t="s">
        <v>58</v>
      </c>
      <c r="R16" s="62" t="s">
        <v>338</v>
      </c>
      <c r="S16" s="38" t="s">
        <v>345</v>
      </c>
    </row>
    <row r="17" spans="1:20" ht="79.5" customHeight="1" x14ac:dyDescent="0.25">
      <c r="A17" s="38">
        <v>14</v>
      </c>
      <c r="B17" s="91" t="s">
        <v>222</v>
      </c>
      <c r="C17" s="25" t="s">
        <v>103</v>
      </c>
      <c r="D17" s="28">
        <v>60158883</v>
      </c>
      <c r="E17" s="37" t="s">
        <v>223</v>
      </c>
      <c r="F17" s="60">
        <v>600095487</v>
      </c>
      <c r="G17" s="508" t="s">
        <v>181</v>
      </c>
      <c r="H17" s="496" t="s">
        <v>55</v>
      </c>
      <c r="I17" s="44" t="s">
        <v>56</v>
      </c>
      <c r="J17" s="44" t="s">
        <v>104</v>
      </c>
      <c r="K17" s="44" t="s">
        <v>545</v>
      </c>
      <c r="L17" s="466">
        <v>1000000</v>
      </c>
      <c r="M17" s="465">
        <f t="shared" si="0"/>
        <v>850000</v>
      </c>
      <c r="N17" s="307">
        <v>45444</v>
      </c>
      <c r="O17" s="308">
        <v>45566</v>
      </c>
      <c r="P17" s="30" t="s">
        <v>75</v>
      </c>
      <c r="Q17" s="47" t="s">
        <v>75</v>
      </c>
      <c r="R17" s="62" t="s">
        <v>318</v>
      </c>
      <c r="S17" s="38" t="s">
        <v>345</v>
      </c>
    </row>
    <row r="18" spans="1:20" ht="79.5" customHeight="1" x14ac:dyDescent="0.25">
      <c r="A18" s="38">
        <v>15</v>
      </c>
      <c r="B18" s="181" t="s">
        <v>105</v>
      </c>
      <c r="C18" s="182" t="s">
        <v>108</v>
      </c>
      <c r="D18" s="183">
        <v>75007720</v>
      </c>
      <c r="E18" s="184">
        <v>107585111</v>
      </c>
      <c r="F18" s="185">
        <v>600095851</v>
      </c>
      <c r="G18" s="509" t="s">
        <v>106</v>
      </c>
      <c r="H18" s="498" t="s">
        <v>55</v>
      </c>
      <c r="I18" s="186" t="s">
        <v>56</v>
      </c>
      <c r="J18" s="186" t="s">
        <v>107</v>
      </c>
      <c r="K18" s="186" t="s">
        <v>584</v>
      </c>
      <c r="L18" s="472">
        <v>1000000</v>
      </c>
      <c r="M18" s="473">
        <f t="shared" si="0"/>
        <v>850000</v>
      </c>
      <c r="N18" s="189">
        <v>44197</v>
      </c>
      <c r="O18" s="190">
        <v>46357</v>
      </c>
      <c r="P18" s="191" t="s">
        <v>75</v>
      </c>
      <c r="Q18" s="192"/>
      <c r="R18" s="193"/>
      <c r="S18" s="194"/>
    </row>
    <row r="19" spans="1:20" s="327" customFormat="1" ht="79.5" customHeight="1" x14ac:dyDescent="0.25">
      <c r="A19" s="316">
        <v>16</v>
      </c>
      <c r="B19" s="317" t="s">
        <v>105</v>
      </c>
      <c r="C19" s="318" t="s">
        <v>108</v>
      </c>
      <c r="D19" s="319">
        <v>75007720</v>
      </c>
      <c r="E19" s="320">
        <v>107585111</v>
      </c>
      <c r="F19" s="321">
        <v>600095851</v>
      </c>
      <c r="G19" s="510" t="s">
        <v>587</v>
      </c>
      <c r="H19" s="499" t="s">
        <v>55</v>
      </c>
      <c r="I19" s="310" t="s">
        <v>56</v>
      </c>
      <c r="J19" s="310" t="s">
        <v>107</v>
      </c>
      <c r="K19" s="310" t="s">
        <v>604</v>
      </c>
      <c r="L19" s="467">
        <v>600000</v>
      </c>
      <c r="M19" s="468">
        <f t="shared" si="0"/>
        <v>510000</v>
      </c>
      <c r="N19" s="322">
        <v>45017</v>
      </c>
      <c r="O19" s="312">
        <v>45200</v>
      </c>
      <c r="P19" s="313" t="s">
        <v>75</v>
      </c>
      <c r="Q19" s="323" t="s">
        <v>75</v>
      </c>
      <c r="R19" s="324" t="s">
        <v>625</v>
      </c>
      <c r="S19" s="325" t="s">
        <v>345</v>
      </c>
      <c r="T19" s="326"/>
    </row>
    <row r="20" spans="1:20" ht="79.5" customHeight="1" x14ac:dyDescent="0.25">
      <c r="A20" s="38">
        <v>17</v>
      </c>
      <c r="B20" s="95" t="s">
        <v>419</v>
      </c>
      <c r="C20" s="96" t="s">
        <v>420</v>
      </c>
      <c r="D20" s="97"/>
      <c r="E20" s="97"/>
      <c r="F20" s="98"/>
      <c r="G20" s="511" t="s">
        <v>421</v>
      </c>
      <c r="H20" s="500" t="s">
        <v>55</v>
      </c>
      <c r="I20" s="79" t="s">
        <v>57</v>
      </c>
      <c r="J20" s="79" t="s">
        <v>271</v>
      </c>
      <c r="K20" s="79" t="s">
        <v>546</v>
      </c>
      <c r="L20" s="474">
        <v>60005110</v>
      </c>
      <c r="M20" s="475">
        <f t="shared" si="0"/>
        <v>51004343.5</v>
      </c>
      <c r="N20" s="253" t="s">
        <v>654</v>
      </c>
      <c r="O20" s="99" t="s">
        <v>384</v>
      </c>
      <c r="P20" s="112" t="s">
        <v>58</v>
      </c>
      <c r="Q20" s="252" t="s">
        <v>75</v>
      </c>
      <c r="R20" s="195" t="s">
        <v>335</v>
      </c>
      <c r="S20" s="254" t="s">
        <v>364</v>
      </c>
    </row>
    <row r="21" spans="1:20" ht="99.75" customHeight="1" x14ac:dyDescent="0.25">
      <c r="A21" s="38">
        <v>18</v>
      </c>
      <c r="B21" s="91" t="s">
        <v>663</v>
      </c>
      <c r="C21" s="25" t="s">
        <v>664</v>
      </c>
      <c r="D21" s="28">
        <v>48160199</v>
      </c>
      <c r="E21" s="345" t="s">
        <v>665</v>
      </c>
      <c r="F21" s="60" t="s">
        <v>666</v>
      </c>
      <c r="G21" s="508" t="s">
        <v>380</v>
      </c>
      <c r="H21" s="496" t="s">
        <v>55</v>
      </c>
      <c r="I21" s="44" t="s">
        <v>56</v>
      </c>
      <c r="J21" s="44" t="s">
        <v>73</v>
      </c>
      <c r="K21" s="44" t="s">
        <v>667</v>
      </c>
      <c r="L21" s="474">
        <v>2000000</v>
      </c>
      <c r="M21" s="475">
        <f t="shared" si="0"/>
        <v>1700000</v>
      </c>
      <c r="N21" s="133">
        <v>45078</v>
      </c>
      <c r="O21" s="49">
        <v>45992</v>
      </c>
      <c r="P21" s="30" t="s">
        <v>75</v>
      </c>
      <c r="Q21" s="47" t="s">
        <v>424</v>
      </c>
      <c r="R21" s="195" t="s">
        <v>338</v>
      </c>
      <c r="S21" s="38" t="s">
        <v>345</v>
      </c>
    </row>
    <row r="22" spans="1:20" ht="79.5" customHeight="1" x14ac:dyDescent="0.25">
      <c r="A22" s="290">
        <v>19</v>
      </c>
      <c r="B22" s="279" t="s">
        <v>422</v>
      </c>
      <c r="C22" s="280" t="s">
        <v>186</v>
      </c>
      <c r="D22" s="281">
        <v>60157801</v>
      </c>
      <c r="E22" s="282" t="s">
        <v>185</v>
      </c>
      <c r="F22" s="283">
        <v>600095444</v>
      </c>
      <c r="G22" s="508" t="s">
        <v>718</v>
      </c>
      <c r="H22" s="501" t="s">
        <v>55</v>
      </c>
      <c r="I22" s="284" t="s">
        <v>56</v>
      </c>
      <c r="J22" s="284" t="s">
        <v>187</v>
      </c>
      <c r="K22" s="284" t="s">
        <v>423</v>
      </c>
      <c r="L22" s="476" t="s">
        <v>720</v>
      </c>
      <c r="M22" s="475">
        <f>750000*0.85</f>
        <v>637500</v>
      </c>
      <c r="N22" s="285">
        <v>44927</v>
      </c>
      <c r="O22" s="56">
        <v>45261</v>
      </c>
      <c r="P22" s="287" t="s">
        <v>75</v>
      </c>
      <c r="Q22" s="288" t="s">
        <v>424</v>
      </c>
      <c r="R22" s="195" t="s">
        <v>721</v>
      </c>
      <c r="S22" s="290" t="s">
        <v>345</v>
      </c>
    </row>
    <row r="23" spans="1:20" ht="79.5" customHeight="1" x14ac:dyDescent="0.25">
      <c r="A23" s="290">
        <v>20</v>
      </c>
      <c r="B23" s="279" t="s">
        <v>422</v>
      </c>
      <c r="C23" s="280" t="s">
        <v>186</v>
      </c>
      <c r="D23" s="281">
        <v>60157801</v>
      </c>
      <c r="E23" s="282" t="s">
        <v>185</v>
      </c>
      <c r="F23" s="283">
        <v>600095444</v>
      </c>
      <c r="G23" s="508" t="s">
        <v>719</v>
      </c>
      <c r="H23" s="501" t="s">
        <v>55</v>
      </c>
      <c r="I23" s="284" t="s">
        <v>56</v>
      </c>
      <c r="J23" s="284" t="s">
        <v>187</v>
      </c>
      <c r="K23" s="44" t="s">
        <v>722</v>
      </c>
      <c r="L23" s="477">
        <v>750000</v>
      </c>
      <c r="M23" s="478">
        <f t="shared" ref="M23" si="1">L23*0.85</f>
        <v>637500</v>
      </c>
      <c r="N23" s="133">
        <v>45292</v>
      </c>
      <c r="O23" s="286">
        <v>45992</v>
      </c>
      <c r="P23" s="287" t="s">
        <v>75</v>
      </c>
      <c r="Q23" s="288" t="s">
        <v>424</v>
      </c>
      <c r="R23" s="289" t="s">
        <v>335</v>
      </c>
      <c r="S23" s="290" t="s">
        <v>345</v>
      </c>
    </row>
    <row r="24" spans="1:20" ht="79.5" customHeight="1" x14ac:dyDescent="0.25">
      <c r="A24" s="38">
        <v>21</v>
      </c>
      <c r="B24" s="91" t="s">
        <v>422</v>
      </c>
      <c r="C24" s="25" t="s">
        <v>186</v>
      </c>
      <c r="D24" s="28">
        <v>60157801</v>
      </c>
      <c r="E24" s="37" t="s">
        <v>185</v>
      </c>
      <c r="F24" s="60">
        <v>600095444</v>
      </c>
      <c r="G24" s="512" t="s">
        <v>240</v>
      </c>
      <c r="H24" s="496" t="s">
        <v>55</v>
      </c>
      <c r="I24" s="44" t="s">
        <v>56</v>
      </c>
      <c r="J24" s="44" t="s">
        <v>187</v>
      </c>
      <c r="K24" s="44" t="s">
        <v>425</v>
      </c>
      <c r="L24" s="474">
        <v>1000000</v>
      </c>
      <c r="M24" s="475">
        <f t="shared" si="0"/>
        <v>850000</v>
      </c>
      <c r="N24" s="133">
        <v>45292</v>
      </c>
      <c r="O24" s="56">
        <v>46722</v>
      </c>
      <c r="P24" s="30" t="s">
        <v>75</v>
      </c>
      <c r="Q24" s="47" t="s">
        <v>58</v>
      </c>
      <c r="R24" s="39" t="s">
        <v>318</v>
      </c>
      <c r="S24" s="38" t="s">
        <v>345</v>
      </c>
    </row>
    <row r="25" spans="1:20" ht="79.5" customHeight="1" x14ac:dyDescent="0.25">
      <c r="A25" s="38">
        <v>22</v>
      </c>
      <c r="B25" s="91" t="s">
        <v>676</v>
      </c>
      <c r="C25" s="25" t="s">
        <v>677</v>
      </c>
      <c r="D25" s="28">
        <v>60156228</v>
      </c>
      <c r="E25" s="37" t="s">
        <v>678</v>
      </c>
      <c r="F25" s="60" t="s">
        <v>679</v>
      </c>
      <c r="G25" s="508" t="s">
        <v>680</v>
      </c>
      <c r="H25" s="496" t="s">
        <v>55</v>
      </c>
      <c r="I25" s="44" t="s">
        <v>56</v>
      </c>
      <c r="J25" s="44" t="s">
        <v>681</v>
      </c>
      <c r="K25" s="44" t="s">
        <v>682</v>
      </c>
      <c r="L25" s="474">
        <v>1200000</v>
      </c>
      <c r="M25" s="475">
        <f t="shared" si="0"/>
        <v>1020000</v>
      </c>
      <c r="N25" s="133">
        <v>45474</v>
      </c>
      <c r="O25" s="56">
        <v>45627</v>
      </c>
      <c r="P25" s="30" t="s">
        <v>75</v>
      </c>
      <c r="Q25" s="47" t="s">
        <v>75</v>
      </c>
      <c r="R25" s="39" t="s">
        <v>318</v>
      </c>
      <c r="S25" s="38" t="s">
        <v>345</v>
      </c>
    </row>
    <row r="26" spans="1:20" ht="79.5" customHeight="1" x14ac:dyDescent="0.25">
      <c r="A26" s="38">
        <v>23</v>
      </c>
      <c r="B26" s="91" t="s">
        <v>676</v>
      </c>
      <c r="C26" s="25" t="s">
        <v>677</v>
      </c>
      <c r="D26" s="28">
        <v>60156228</v>
      </c>
      <c r="E26" s="37" t="s">
        <v>678</v>
      </c>
      <c r="F26" s="60" t="s">
        <v>679</v>
      </c>
      <c r="G26" s="508" t="s">
        <v>684</v>
      </c>
      <c r="H26" s="496" t="s">
        <v>55</v>
      </c>
      <c r="I26" s="44" t="s">
        <v>56</v>
      </c>
      <c r="J26" s="44" t="s">
        <v>681</v>
      </c>
      <c r="K26" s="44" t="s">
        <v>685</v>
      </c>
      <c r="L26" s="474">
        <v>4500000</v>
      </c>
      <c r="M26" s="475">
        <f t="shared" si="0"/>
        <v>3825000</v>
      </c>
      <c r="N26" s="133">
        <v>45658</v>
      </c>
      <c r="O26" s="56">
        <v>46357</v>
      </c>
      <c r="P26" s="30" t="s">
        <v>58</v>
      </c>
      <c r="Q26" s="47" t="s">
        <v>75</v>
      </c>
      <c r="R26" s="39" t="s">
        <v>318</v>
      </c>
      <c r="S26" s="38" t="s">
        <v>345</v>
      </c>
    </row>
    <row r="27" spans="1:20" ht="79.5" customHeight="1" x14ac:dyDescent="0.25">
      <c r="A27" s="38">
        <v>24</v>
      </c>
      <c r="B27" s="91" t="s">
        <v>676</v>
      </c>
      <c r="C27" s="25" t="s">
        <v>677</v>
      </c>
      <c r="D27" s="28">
        <v>60156228</v>
      </c>
      <c r="E27" s="37" t="s">
        <v>678</v>
      </c>
      <c r="F27" s="60" t="s">
        <v>679</v>
      </c>
      <c r="G27" s="508" t="s">
        <v>683</v>
      </c>
      <c r="H27" s="496" t="s">
        <v>55</v>
      </c>
      <c r="I27" s="44" t="s">
        <v>56</v>
      </c>
      <c r="J27" s="44" t="s">
        <v>681</v>
      </c>
      <c r="K27" s="44" t="s">
        <v>686</v>
      </c>
      <c r="L27" s="474">
        <v>160000</v>
      </c>
      <c r="M27" s="475">
        <f t="shared" si="0"/>
        <v>136000</v>
      </c>
      <c r="N27" s="133">
        <v>45108</v>
      </c>
      <c r="O27" s="371">
        <v>45505</v>
      </c>
      <c r="P27" s="30" t="s">
        <v>75</v>
      </c>
      <c r="Q27" s="47" t="s">
        <v>58</v>
      </c>
      <c r="R27" s="39" t="s">
        <v>335</v>
      </c>
      <c r="S27" s="38" t="s">
        <v>345</v>
      </c>
    </row>
    <row r="28" spans="1:20" ht="79.5" customHeight="1" x14ac:dyDescent="0.25">
      <c r="A28" s="38">
        <v>25</v>
      </c>
      <c r="B28" s="91" t="s">
        <v>84</v>
      </c>
      <c r="C28" s="25" t="s">
        <v>86</v>
      </c>
      <c r="D28" s="28">
        <v>60159081</v>
      </c>
      <c r="E28" s="37" t="s">
        <v>259</v>
      </c>
      <c r="F28" s="59">
        <v>600096351</v>
      </c>
      <c r="G28" s="508" t="s">
        <v>260</v>
      </c>
      <c r="H28" s="496" t="s">
        <v>55</v>
      </c>
      <c r="I28" s="44" t="s">
        <v>56</v>
      </c>
      <c r="J28" s="44" t="s">
        <v>87</v>
      </c>
      <c r="K28" s="44" t="s">
        <v>547</v>
      </c>
      <c r="L28" s="474">
        <v>5000000</v>
      </c>
      <c r="M28" s="475">
        <f t="shared" si="0"/>
        <v>4250000</v>
      </c>
      <c r="N28" s="133">
        <v>45292</v>
      </c>
      <c r="O28" s="49">
        <v>46600</v>
      </c>
      <c r="P28" s="30" t="s">
        <v>58</v>
      </c>
      <c r="Q28" s="47" t="s">
        <v>75</v>
      </c>
      <c r="R28" s="39" t="s">
        <v>655</v>
      </c>
      <c r="S28" s="38" t="s">
        <v>345</v>
      </c>
    </row>
    <row r="29" spans="1:20" ht="79.5" customHeight="1" x14ac:dyDescent="0.25">
      <c r="A29" s="38">
        <v>26</v>
      </c>
      <c r="B29" s="91" t="s">
        <v>84</v>
      </c>
      <c r="C29" s="25" t="s">
        <v>86</v>
      </c>
      <c r="D29" s="28">
        <v>60159081</v>
      </c>
      <c r="E29" s="37" t="s">
        <v>259</v>
      </c>
      <c r="F29" s="59">
        <v>600096351</v>
      </c>
      <c r="G29" s="508" t="s">
        <v>360</v>
      </c>
      <c r="H29" s="496" t="s">
        <v>55</v>
      </c>
      <c r="I29" s="44" t="s">
        <v>56</v>
      </c>
      <c r="J29" s="44" t="s">
        <v>87</v>
      </c>
      <c r="K29" s="44" t="s">
        <v>548</v>
      </c>
      <c r="L29" s="474">
        <v>1000000</v>
      </c>
      <c r="M29" s="475">
        <f t="shared" si="0"/>
        <v>850000</v>
      </c>
      <c r="N29" s="133">
        <v>45108</v>
      </c>
      <c r="O29" s="56">
        <v>45383</v>
      </c>
      <c r="P29" s="30" t="s">
        <v>58</v>
      </c>
      <c r="Q29" s="47" t="s">
        <v>75</v>
      </c>
      <c r="R29" s="52" t="s">
        <v>335</v>
      </c>
      <c r="S29" s="38" t="s">
        <v>364</v>
      </c>
    </row>
    <row r="30" spans="1:20" ht="79.5" customHeight="1" x14ac:dyDescent="0.25">
      <c r="A30" s="38">
        <v>27</v>
      </c>
      <c r="B30" s="91" t="s">
        <v>84</v>
      </c>
      <c r="C30" s="25" t="s">
        <v>86</v>
      </c>
      <c r="D30" s="28">
        <v>60159081</v>
      </c>
      <c r="E30" s="28">
        <v>102842949</v>
      </c>
      <c r="F30" s="59">
        <v>600096351</v>
      </c>
      <c r="G30" s="508" t="s">
        <v>361</v>
      </c>
      <c r="H30" s="496" t="s">
        <v>55</v>
      </c>
      <c r="I30" s="44" t="s">
        <v>56</v>
      </c>
      <c r="J30" s="44" t="s">
        <v>87</v>
      </c>
      <c r="K30" s="44" t="s">
        <v>549</v>
      </c>
      <c r="L30" s="474">
        <v>2000000</v>
      </c>
      <c r="M30" s="475">
        <f t="shared" si="0"/>
        <v>1700000</v>
      </c>
      <c r="N30" s="133">
        <v>45292</v>
      </c>
      <c r="O30" s="49">
        <v>46600</v>
      </c>
      <c r="P30" s="30" t="s">
        <v>58</v>
      </c>
      <c r="Q30" s="47" t="s">
        <v>75</v>
      </c>
      <c r="R30" s="39" t="s">
        <v>655</v>
      </c>
      <c r="S30" s="38" t="s">
        <v>345</v>
      </c>
    </row>
    <row r="31" spans="1:20" ht="79.5" customHeight="1" x14ac:dyDescent="0.25">
      <c r="A31" s="38">
        <v>28</v>
      </c>
      <c r="B31" s="91" t="s">
        <v>84</v>
      </c>
      <c r="C31" s="25" t="s">
        <v>86</v>
      </c>
      <c r="D31" s="28">
        <v>60159081</v>
      </c>
      <c r="E31" s="37" t="s">
        <v>259</v>
      </c>
      <c r="F31" s="59">
        <v>600096351</v>
      </c>
      <c r="G31" s="512" t="s">
        <v>362</v>
      </c>
      <c r="H31" s="496" t="s">
        <v>55</v>
      </c>
      <c r="I31" s="44" t="s">
        <v>56</v>
      </c>
      <c r="J31" s="44" t="s">
        <v>87</v>
      </c>
      <c r="K31" s="44" t="s">
        <v>550</v>
      </c>
      <c r="L31" s="474">
        <v>200000</v>
      </c>
      <c r="M31" s="475">
        <f t="shared" si="0"/>
        <v>170000</v>
      </c>
      <c r="N31" s="133">
        <v>45108</v>
      </c>
      <c r="O31" s="49">
        <v>46600</v>
      </c>
      <c r="P31" s="30" t="s">
        <v>58</v>
      </c>
      <c r="Q31" s="47" t="s">
        <v>75</v>
      </c>
      <c r="R31" s="39" t="s">
        <v>655</v>
      </c>
      <c r="S31" s="38" t="s">
        <v>345</v>
      </c>
    </row>
    <row r="32" spans="1:20" ht="79.5" customHeight="1" x14ac:dyDescent="0.25">
      <c r="A32" s="38">
        <v>29</v>
      </c>
      <c r="B32" s="91" t="s">
        <v>693</v>
      </c>
      <c r="C32" s="25" t="s">
        <v>194</v>
      </c>
      <c r="D32" s="28">
        <v>48160385</v>
      </c>
      <c r="E32" s="37" t="s">
        <v>694</v>
      </c>
      <c r="F32" s="59">
        <v>600095304</v>
      </c>
      <c r="G32" s="512" t="s">
        <v>122</v>
      </c>
      <c r="H32" s="496" t="s">
        <v>55</v>
      </c>
      <c r="I32" s="44" t="s">
        <v>56</v>
      </c>
      <c r="J32" s="44" t="s">
        <v>193</v>
      </c>
      <c r="K32" s="44" t="s">
        <v>695</v>
      </c>
      <c r="L32" s="474">
        <v>5000000</v>
      </c>
      <c r="M32" s="475">
        <f t="shared" si="0"/>
        <v>4250000</v>
      </c>
      <c r="N32" s="133">
        <v>45658</v>
      </c>
      <c r="O32" s="49">
        <v>45992</v>
      </c>
      <c r="P32" s="30" t="s">
        <v>58</v>
      </c>
      <c r="Q32" s="47" t="s">
        <v>75</v>
      </c>
      <c r="R32" s="39" t="s">
        <v>318</v>
      </c>
      <c r="S32" s="38" t="s">
        <v>345</v>
      </c>
    </row>
    <row r="33" spans="1:19" ht="79.5" customHeight="1" x14ac:dyDescent="0.25">
      <c r="A33" s="294">
        <v>30</v>
      </c>
      <c r="B33" s="170" t="s">
        <v>210</v>
      </c>
      <c r="C33" s="171" t="s">
        <v>213</v>
      </c>
      <c r="D33" s="173" t="s">
        <v>211</v>
      </c>
      <c r="E33" s="173" t="s">
        <v>212</v>
      </c>
      <c r="F33" s="174">
        <v>691012393</v>
      </c>
      <c r="G33" s="255" t="s">
        <v>215</v>
      </c>
      <c r="H33" s="497" t="s">
        <v>55</v>
      </c>
      <c r="I33" s="175" t="s">
        <v>56</v>
      </c>
      <c r="J33" s="175" t="s">
        <v>214</v>
      </c>
      <c r="K33" s="175" t="s">
        <v>723</v>
      </c>
      <c r="L33" s="479">
        <v>500000</v>
      </c>
      <c r="M33" s="480">
        <f t="shared" si="0"/>
        <v>425000</v>
      </c>
      <c r="N33" s="197" t="s">
        <v>724</v>
      </c>
      <c r="O33" s="198">
        <v>44409</v>
      </c>
      <c r="P33" s="178" t="s">
        <v>75</v>
      </c>
      <c r="Q33" s="179" t="s">
        <v>75</v>
      </c>
      <c r="R33" s="180" t="s">
        <v>616</v>
      </c>
      <c r="S33" s="169" t="s">
        <v>345</v>
      </c>
    </row>
    <row r="34" spans="1:19" ht="140.25" customHeight="1" x14ac:dyDescent="0.25">
      <c r="A34" s="194">
        <v>31</v>
      </c>
      <c r="B34" s="181" t="s">
        <v>210</v>
      </c>
      <c r="C34" s="182" t="s">
        <v>213</v>
      </c>
      <c r="D34" s="184" t="s">
        <v>211</v>
      </c>
      <c r="E34" s="184" t="s">
        <v>212</v>
      </c>
      <c r="F34" s="185">
        <v>691012393</v>
      </c>
      <c r="G34" s="509" t="s">
        <v>216</v>
      </c>
      <c r="H34" s="498" t="s">
        <v>55</v>
      </c>
      <c r="I34" s="186" t="s">
        <v>56</v>
      </c>
      <c r="J34" s="186" t="s">
        <v>214</v>
      </c>
      <c r="K34" s="186" t="s">
        <v>426</v>
      </c>
      <c r="L34" s="472">
        <v>4000000</v>
      </c>
      <c r="M34" s="473">
        <f t="shared" si="0"/>
        <v>3400000</v>
      </c>
      <c r="N34" s="328" t="s">
        <v>583</v>
      </c>
      <c r="O34" s="190">
        <v>45261</v>
      </c>
      <c r="P34" s="191" t="s">
        <v>75</v>
      </c>
      <c r="Q34" s="192" t="s">
        <v>75</v>
      </c>
      <c r="R34" s="193" t="s">
        <v>318</v>
      </c>
      <c r="S34" s="194" t="s">
        <v>345</v>
      </c>
    </row>
    <row r="35" spans="1:19" ht="85.5" customHeight="1" x14ac:dyDescent="0.25">
      <c r="A35" s="38">
        <v>32</v>
      </c>
      <c r="B35" s="91" t="s">
        <v>210</v>
      </c>
      <c r="C35" s="25" t="s">
        <v>213</v>
      </c>
      <c r="D35" s="37" t="s">
        <v>211</v>
      </c>
      <c r="E35" s="37" t="s">
        <v>212</v>
      </c>
      <c r="F35" s="59">
        <v>691012393</v>
      </c>
      <c r="G35" s="508" t="s">
        <v>636</v>
      </c>
      <c r="H35" s="496" t="s">
        <v>55</v>
      </c>
      <c r="I35" s="44" t="s">
        <v>56</v>
      </c>
      <c r="J35" s="44" t="s">
        <v>214</v>
      </c>
      <c r="K35" s="44" t="s">
        <v>647</v>
      </c>
      <c r="L35" s="474">
        <v>5000000</v>
      </c>
      <c r="M35" s="475">
        <f t="shared" si="0"/>
        <v>4250000</v>
      </c>
      <c r="N35" s="36" t="s">
        <v>725</v>
      </c>
      <c r="O35" s="56">
        <v>45474</v>
      </c>
      <c r="P35" s="30" t="s">
        <v>58</v>
      </c>
      <c r="Q35" s="47" t="s">
        <v>75</v>
      </c>
      <c r="R35" s="39" t="s">
        <v>318</v>
      </c>
      <c r="S35" s="38" t="s">
        <v>345</v>
      </c>
    </row>
    <row r="36" spans="1:19" ht="79.5" customHeight="1" x14ac:dyDescent="0.25">
      <c r="A36" s="38">
        <v>33</v>
      </c>
      <c r="B36" s="91" t="s">
        <v>207</v>
      </c>
      <c r="C36" s="25" t="s">
        <v>148</v>
      </c>
      <c r="D36" s="28">
        <v>70986436</v>
      </c>
      <c r="E36" s="37" t="s">
        <v>208</v>
      </c>
      <c r="F36" s="59">
        <v>600096033</v>
      </c>
      <c r="G36" s="508" t="s">
        <v>206</v>
      </c>
      <c r="H36" s="496" t="s">
        <v>55</v>
      </c>
      <c r="I36" s="44" t="s">
        <v>56</v>
      </c>
      <c r="J36" s="44" t="s">
        <v>147</v>
      </c>
      <c r="K36" s="44" t="s">
        <v>790</v>
      </c>
      <c r="L36" s="474">
        <v>2750000</v>
      </c>
      <c r="M36" s="475">
        <f t="shared" si="0"/>
        <v>2337500</v>
      </c>
      <c r="N36" s="36" t="s">
        <v>656</v>
      </c>
      <c r="O36" s="56">
        <v>46357</v>
      </c>
      <c r="P36" s="30" t="s">
        <v>75</v>
      </c>
      <c r="Q36" s="47" t="s">
        <v>75</v>
      </c>
      <c r="R36" s="52" t="s">
        <v>393</v>
      </c>
      <c r="S36" s="38" t="s">
        <v>345</v>
      </c>
    </row>
    <row r="37" spans="1:19" ht="79.5" customHeight="1" x14ac:dyDescent="0.25">
      <c r="A37" s="38">
        <v>34</v>
      </c>
      <c r="B37" s="91" t="s">
        <v>207</v>
      </c>
      <c r="C37" s="25" t="s">
        <v>148</v>
      </c>
      <c r="D37" s="28">
        <v>70986436</v>
      </c>
      <c r="E37" s="37" t="s">
        <v>208</v>
      </c>
      <c r="F37" s="59">
        <v>600096033</v>
      </c>
      <c r="G37" s="508" t="s">
        <v>225</v>
      </c>
      <c r="H37" s="496" t="s">
        <v>55</v>
      </c>
      <c r="I37" s="44" t="s">
        <v>56</v>
      </c>
      <c r="J37" s="44" t="s">
        <v>147</v>
      </c>
      <c r="K37" s="44" t="s">
        <v>611</v>
      </c>
      <c r="L37" s="474">
        <v>6899255</v>
      </c>
      <c r="M37" s="475">
        <f t="shared" si="0"/>
        <v>5864366.75</v>
      </c>
      <c r="N37" s="133">
        <v>45658</v>
      </c>
      <c r="O37" s="56">
        <v>45992</v>
      </c>
      <c r="P37" s="30" t="s">
        <v>75</v>
      </c>
      <c r="Q37" s="47" t="s">
        <v>75</v>
      </c>
      <c r="R37" s="52" t="s">
        <v>393</v>
      </c>
      <c r="S37" s="38" t="s">
        <v>345</v>
      </c>
    </row>
    <row r="38" spans="1:19" ht="79.5" customHeight="1" x14ac:dyDescent="0.25">
      <c r="A38" s="38">
        <v>35</v>
      </c>
      <c r="B38" s="91" t="s">
        <v>207</v>
      </c>
      <c r="C38" s="25" t="s">
        <v>148</v>
      </c>
      <c r="D38" s="28">
        <v>70986436</v>
      </c>
      <c r="E38" s="37" t="s">
        <v>208</v>
      </c>
      <c r="F38" s="59">
        <v>600096033</v>
      </c>
      <c r="G38" s="508" t="s">
        <v>226</v>
      </c>
      <c r="H38" s="496" t="s">
        <v>55</v>
      </c>
      <c r="I38" s="44" t="s">
        <v>56</v>
      </c>
      <c r="J38" s="44" t="s">
        <v>147</v>
      </c>
      <c r="K38" s="44" t="s">
        <v>618</v>
      </c>
      <c r="L38" s="474">
        <v>3125000</v>
      </c>
      <c r="M38" s="475">
        <f t="shared" si="0"/>
        <v>2656250</v>
      </c>
      <c r="N38" s="133">
        <v>45078</v>
      </c>
      <c r="O38" s="49">
        <v>45992</v>
      </c>
      <c r="P38" s="30" t="s">
        <v>75</v>
      </c>
      <c r="Q38" s="47" t="s">
        <v>75</v>
      </c>
      <c r="R38" s="39" t="s">
        <v>318</v>
      </c>
      <c r="S38" s="38" t="s">
        <v>345</v>
      </c>
    </row>
    <row r="39" spans="1:19" ht="79.5" customHeight="1" x14ac:dyDescent="0.25">
      <c r="A39" s="38">
        <v>36</v>
      </c>
      <c r="B39" s="91" t="s">
        <v>207</v>
      </c>
      <c r="C39" s="25" t="s">
        <v>148</v>
      </c>
      <c r="D39" s="28">
        <v>70986436</v>
      </c>
      <c r="E39" s="37" t="s">
        <v>208</v>
      </c>
      <c r="F39" s="59">
        <v>600096033</v>
      </c>
      <c r="G39" s="508" t="s">
        <v>272</v>
      </c>
      <c r="H39" s="496" t="s">
        <v>55</v>
      </c>
      <c r="I39" s="44" t="s">
        <v>56</v>
      </c>
      <c r="J39" s="44" t="s">
        <v>147</v>
      </c>
      <c r="K39" s="44" t="s">
        <v>551</v>
      </c>
      <c r="L39" s="474">
        <v>16558900</v>
      </c>
      <c r="M39" s="475">
        <f t="shared" si="0"/>
        <v>14075065</v>
      </c>
      <c r="N39" s="133">
        <v>45658</v>
      </c>
      <c r="O39" s="56">
        <v>46357</v>
      </c>
      <c r="P39" s="30" t="s">
        <v>75</v>
      </c>
      <c r="Q39" s="47" t="s">
        <v>75</v>
      </c>
      <c r="R39" s="39" t="s">
        <v>318</v>
      </c>
      <c r="S39" s="38" t="s">
        <v>345</v>
      </c>
    </row>
    <row r="40" spans="1:19" ht="79.5" customHeight="1" x14ac:dyDescent="0.25">
      <c r="A40" s="38">
        <v>37</v>
      </c>
      <c r="B40" s="91" t="s">
        <v>207</v>
      </c>
      <c r="C40" s="25" t="s">
        <v>148</v>
      </c>
      <c r="D40" s="28">
        <v>70986436</v>
      </c>
      <c r="E40" s="37" t="s">
        <v>427</v>
      </c>
      <c r="F40" s="59">
        <v>600096033</v>
      </c>
      <c r="G40" s="508" t="s">
        <v>274</v>
      </c>
      <c r="H40" s="496" t="s">
        <v>55</v>
      </c>
      <c r="I40" s="44" t="s">
        <v>56</v>
      </c>
      <c r="J40" s="44" t="s">
        <v>147</v>
      </c>
      <c r="K40" s="44" t="s">
        <v>552</v>
      </c>
      <c r="L40" s="474">
        <v>15230000</v>
      </c>
      <c r="M40" s="475">
        <f t="shared" si="0"/>
        <v>12945500</v>
      </c>
      <c r="N40" s="133">
        <v>46023</v>
      </c>
      <c r="O40" s="56">
        <v>46722</v>
      </c>
      <c r="P40" s="30" t="s">
        <v>75</v>
      </c>
      <c r="Q40" s="47" t="s">
        <v>75</v>
      </c>
      <c r="R40" s="39" t="s">
        <v>318</v>
      </c>
      <c r="S40" s="38" t="s">
        <v>345</v>
      </c>
    </row>
    <row r="41" spans="1:19" ht="79.5" customHeight="1" x14ac:dyDescent="0.25">
      <c r="A41" s="38">
        <v>38</v>
      </c>
      <c r="B41" s="91" t="s">
        <v>207</v>
      </c>
      <c r="C41" s="25" t="s">
        <v>148</v>
      </c>
      <c r="D41" s="28">
        <v>70986436</v>
      </c>
      <c r="E41" s="37" t="s">
        <v>208</v>
      </c>
      <c r="F41" s="59">
        <v>600096033</v>
      </c>
      <c r="G41" s="513" t="s">
        <v>428</v>
      </c>
      <c r="H41" s="496" t="s">
        <v>55</v>
      </c>
      <c r="I41" s="44" t="s">
        <v>56</v>
      </c>
      <c r="J41" s="44" t="s">
        <v>147</v>
      </c>
      <c r="K41" s="44" t="s">
        <v>553</v>
      </c>
      <c r="L41" s="474">
        <v>17350000</v>
      </c>
      <c r="M41" s="475">
        <f t="shared" si="0"/>
        <v>14747500</v>
      </c>
      <c r="N41" s="133">
        <v>45292</v>
      </c>
      <c r="O41" s="56">
        <v>45536</v>
      </c>
      <c r="P41" s="30" t="s">
        <v>58</v>
      </c>
      <c r="Q41" s="47" t="s">
        <v>75</v>
      </c>
      <c r="R41" s="39" t="s">
        <v>318</v>
      </c>
      <c r="S41" s="38" t="s">
        <v>345</v>
      </c>
    </row>
    <row r="42" spans="1:19" ht="79.5" customHeight="1" x14ac:dyDescent="0.25">
      <c r="A42" s="38">
        <v>39</v>
      </c>
      <c r="B42" s="91" t="s">
        <v>207</v>
      </c>
      <c r="C42" s="25" t="s">
        <v>148</v>
      </c>
      <c r="D42" s="28">
        <v>70986436</v>
      </c>
      <c r="E42" s="37" t="s">
        <v>427</v>
      </c>
      <c r="F42" s="59">
        <v>600096033</v>
      </c>
      <c r="G42" s="513" t="s">
        <v>429</v>
      </c>
      <c r="H42" s="496" t="s">
        <v>55</v>
      </c>
      <c r="I42" s="44" t="s">
        <v>56</v>
      </c>
      <c r="J42" s="44" t="s">
        <v>147</v>
      </c>
      <c r="K42" s="44" t="s">
        <v>554</v>
      </c>
      <c r="L42" s="474">
        <v>7325000</v>
      </c>
      <c r="M42" s="475">
        <f t="shared" si="0"/>
        <v>6226250</v>
      </c>
      <c r="N42" s="133">
        <v>45383</v>
      </c>
      <c r="O42" s="56">
        <v>45627</v>
      </c>
      <c r="P42" s="30" t="s">
        <v>75</v>
      </c>
      <c r="Q42" s="47" t="s">
        <v>75</v>
      </c>
      <c r="R42" s="39" t="s">
        <v>318</v>
      </c>
      <c r="S42" s="38" t="s">
        <v>345</v>
      </c>
    </row>
    <row r="43" spans="1:19" ht="79.5" customHeight="1" x14ac:dyDescent="0.25">
      <c r="A43" s="38">
        <v>40</v>
      </c>
      <c r="B43" s="91" t="s">
        <v>207</v>
      </c>
      <c r="C43" s="25" t="s">
        <v>148</v>
      </c>
      <c r="D43" s="28">
        <v>70986436</v>
      </c>
      <c r="E43" s="37" t="s">
        <v>208</v>
      </c>
      <c r="F43" s="59">
        <v>600096033</v>
      </c>
      <c r="G43" s="513" t="s">
        <v>430</v>
      </c>
      <c r="H43" s="496" t="s">
        <v>55</v>
      </c>
      <c r="I43" s="44" t="s">
        <v>56</v>
      </c>
      <c r="J43" s="44" t="s">
        <v>147</v>
      </c>
      <c r="K43" s="44" t="s">
        <v>619</v>
      </c>
      <c r="L43" s="474">
        <v>5200000</v>
      </c>
      <c r="M43" s="475">
        <f t="shared" si="0"/>
        <v>4420000</v>
      </c>
      <c r="N43" s="133">
        <v>45170</v>
      </c>
      <c r="O43" s="56">
        <v>45627</v>
      </c>
      <c r="P43" s="30" t="s">
        <v>75</v>
      </c>
      <c r="Q43" s="47" t="s">
        <v>75</v>
      </c>
      <c r="R43" s="39" t="s">
        <v>318</v>
      </c>
      <c r="S43" s="38" t="s">
        <v>345</v>
      </c>
    </row>
    <row r="44" spans="1:19" ht="79.5" customHeight="1" x14ac:dyDescent="0.25">
      <c r="A44" s="38">
        <v>41</v>
      </c>
      <c r="B44" s="91" t="s">
        <v>207</v>
      </c>
      <c r="C44" s="25" t="s">
        <v>148</v>
      </c>
      <c r="D44" s="28">
        <v>70986436</v>
      </c>
      <c r="E44" s="37" t="s">
        <v>208</v>
      </c>
      <c r="F44" s="59">
        <v>600096033</v>
      </c>
      <c r="G44" s="513" t="s">
        <v>431</v>
      </c>
      <c r="H44" s="496" t="s">
        <v>55</v>
      </c>
      <c r="I44" s="44" t="s">
        <v>56</v>
      </c>
      <c r="J44" s="44" t="s">
        <v>147</v>
      </c>
      <c r="K44" s="44" t="s">
        <v>555</v>
      </c>
      <c r="L44" s="474">
        <v>3350000</v>
      </c>
      <c r="M44" s="475">
        <f t="shared" si="0"/>
        <v>2847500</v>
      </c>
      <c r="N44" s="50">
        <v>45661</v>
      </c>
      <c r="O44" s="49">
        <v>45992</v>
      </c>
      <c r="P44" s="30" t="s">
        <v>75</v>
      </c>
      <c r="Q44" s="47" t="s">
        <v>75</v>
      </c>
      <c r="R44" s="39" t="s">
        <v>318</v>
      </c>
      <c r="S44" s="38" t="s">
        <v>345</v>
      </c>
    </row>
    <row r="45" spans="1:19" ht="79.5" customHeight="1" x14ac:dyDescent="0.25">
      <c r="A45" s="38">
        <v>42</v>
      </c>
      <c r="B45" s="203" t="s">
        <v>207</v>
      </c>
      <c r="C45" s="204" t="s">
        <v>148</v>
      </c>
      <c r="D45" s="205">
        <v>70986436</v>
      </c>
      <c r="E45" s="206" t="s">
        <v>208</v>
      </c>
      <c r="F45" s="63">
        <v>600096033</v>
      </c>
      <c r="G45" s="513" t="s">
        <v>612</v>
      </c>
      <c r="H45" s="502" t="s">
        <v>55</v>
      </c>
      <c r="I45" s="77" t="s">
        <v>56</v>
      </c>
      <c r="J45" s="77" t="s">
        <v>147</v>
      </c>
      <c r="K45" s="77" t="s">
        <v>613</v>
      </c>
      <c r="L45" s="474">
        <v>29850000</v>
      </c>
      <c r="M45" s="475">
        <f t="shared" si="0"/>
        <v>25372500</v>
      </c>
      <c r="N45" s="207">
        <v>46026</v>
      </c>
      <c r="O45" s="208">
        <v>46722</v>
      </c>
      <c r="P45" s="209" t="s">
        <v>58</v>
      </c>
      <c r="Q45" s="210" t="s">
        <v>75</v>
      </c>
      <c r="R45" s="211" t="s">
        <v>318</v>
      </c>
      <c r="S45" s="212" t="s">
        <v>345</v>
      </c>
    </row>
    <row r="46" spans="1:19" ht="79.5" customHeight="1" x14ac:dyDescent="0.25">
      <c r="A46" s="38">
        <v>43</v>
      </c>
      <c r="B46" s="91" t="s">
        <v>88</v>
      </c>
      <c r="C46" s="25" t="s">
        <v>90</v>
      </c>
      <c r="D46" s="28">
        <v>60159049</v>
      </c>
      <c r="E46" s="37" t="s">
        <v>228</v>
      </c>
      <c r="F46" s="59">
        <v>600096343</v>
      </c>
      <c r="G46" s="514" t="s">
        <v>432</v>
      </c>
      <c r="H46" s="496" t="s">
        <v>55</v>
      </c>
      <c r="I46" s="44" t="s">
        <v>56</v>
      </c>
      <c r="J46" s="44" t="s">
        <v>91</v>
      </c>
      <c r="K46" s="44" t="s">
        <v>556</v>
      </c>
      <c r="L46" s="474">
        <v>3000000</v>
      </c>
      <c r="M46" s="475">
        <f t="shared" si="0"/>
        <v>2550000</v>
      </c>
      <c r="N46" s="36" t="s">
        <v>621</v>
      </c>
      <c r="O46" s="49">
        <v>46722</v>
      </c>
      <c r="P46" s="30" t="s">
        <v>75</v>
      </c>
      <c r="Q46" s="47" t="s">
        <v>75</v>
      </c>
      <c r="R46" s="52" t="s">
        <v>335</v>
      </c>
      <c r="S46" s="38" t="s">
        <v>345</v>
      </c>
    </row>
    <row r="47" spans="1:19" ht="79.5" customHeight="1" x14ac:dyDescent="0.25">
      <c r="A47" s="212">
        <v>44</v>
      </c>
      <c r="B47" s="91" t="s">
        <v>217</v>
      </c>
      <c r="C47" s="25" t="s">
        <v>219</v>
      </c>
      <c r="D47" s="28">
        <v>70189030</v>
      </c>
      <c r="E47" s="37" t="s">
        <v>648</v>
      </c>
      <c r="F47" s="59">
        <v>600095835</v>
      </c>
      <c r="G47" s="508" t="s">
        <v>218</v>
      </c>
      <c r="H47" s="496" t="s">
        <v>55</v>
      </c>
      <c r="I47" s="44" t="s">
        <v>56</v>
      </c>
      <c r="J47" s="44" t="s">
        <v>220</v>
      </c>
      <c r="K47" s="44" t="s">
        <v>701</v>
      </c>
      <c r="L47" s="476" t="s">
        <v>726</v>
      </c>
      <c r="M47" s="475">
        <f>24000000*0.85</f>
        <v>20400000</v>
      </c>
      <c r="N47" s="36" t="s">
        <v>727</v>
      </c>
      <c r="O47" s="329" t="s">
        <v>385</v>
      </c>
      <c r="P47" s="30" t="s">
        <v>58</v>
      </c>
      <c r="Q47" s="47" t="s">
        <v>58</v>
      </c>
      <c r="R47" s="196" t="s">
        <v>335</v>
      </c>
      <c r="S47" s="38" t="s">
        <v>345</v>
      </c>
    </row>
    <row r="48" spans="1:19" ht="79.5" customHeight="1" x14ac:dyDescent="0.25">
      <c r="A48" s="212">
        <v>45</v>
      </c>
      <c r="B48" s="91" t="s">
        <v>217</v>
      </c>
      <c r="C48" s="25" t="s">
        <v>219</v>
      </c>
      <c r="D48" s="28">
        <v>70189030</v>
      </c>
      <c r="E48" s="37" t="s">
        <v>648</v>
      </c>
      <c r="F48" s="59">
        <v>600095835</v>
      </c>
      <c r="G48" s="508" t="s">
        <v>221</v>
      </c>
      <c r="H48" s="496" t="s">
        <v>55</v>
      </c>
      <c r="I48" s="44" t="s">
        <v>56</v>
      </c>
      <c r="J48" s="44" t="s">
        <v>220</v>
      </c>
      <c r="K48" s="44" t="s">
        <v>700</v>
      </c>
      <c r="L48" s="474">
        <v>3500000</v>
      </c>
      <c r="M48" s="475">
        <f t="shared" si="0"/>
        <v>2975000</v>
      </c>
      <c r="N48" s="36" t="s">
        <v>727</v>
      </c>
      <c r="O48" s="56">
        <v>45627</v>
      </c>
      <c r="P48" s="30" t="s">
        <v>75</v>
      </c>
      <c r="Q48" s="47" t="s">
        <v>75</v>
      </c>
      <c r="R48" s="196" t="s">
        <v>589</v>
      </c>
      <c r="S48" s="38" t="s">
        <v>345</v>
      </c>
    </row>
    <row r="49" spans="1:19" ht="79.5" customHeight="1" x14ac:dyDescent="0.25">
      <c r="A49" s="38">
        <v>46</v>
      </c>
      <c r="B49" s="91" t="s">
        <v>169</v>
      </c>
      <c r="C49" s="25" t="s">
        <v>93</v>
      </c>
      <c r="D49" s="28">
        <v>60157411</v>
      </c>
      <c r="E49" s="37" t="s">
        <v>170</v>
      </c>
      <c r="F49" s="59">
        <v>600095428</v>
      </c>
      <c r="G49" s="508" t="s">
        <v>171</v>
      </c>
      <c r="H49" s="496" t="s">
        <v>55</v>
      </c>
      <c r="I49" s="44" t="s">
        <v>56</v>
      </c>
      <c r="J49" s="44" t="s">
        <v>94</v>
      </c>
      <c r="K49" s="44" t="s">
        <v>557</v>
      </c>
      <c r="L49" s="474">
        <v>700000</v>
      </c>
      <c r="M49" s="475">
        <f t="shared" si="0"/>
        <v>595000</v>
      </c>
      <c r="N49" s="36" t="s">
        <v>620</v>
      </c>
      <c r="O49" s="49">
        <v>46722</v>
      </c>
      <c r="P49" s="30" t="s">
        <v>75</v>
      </c>
      <c r="Q49" s="47" t="s">
        <v>75</v>
      </c>
      <c r="R49" s="52" t="s">
        <v>318</v>
      </c>
      <c r="S49" s="38" t="s">
        <v>345</v>
      </c>
    </row>
    <row r="50" spans="1:19" ht="79.5" customHeight="1" x14ac:dyDescent="0.25">
      <c r="A50" s="38">
        <v>47</v>
      </c>
      <c r="B50" s="91" t="s">
        <v>169</v>
      </c>
      <c r="C50" s="25" t="s">
        <v>93</v>
      </c>
      <c r="D50" s="28">
        <v>60157411</v>
      </c>
      <c r="E50" s="37" t="s">
        <v>170</v>
      </c>
      <c r="F50" s="59">
        <v>600095428</v>
      </c>
      <c r="G50" s="508" t="s">
        <v>179</v>
      </c>
      <c r="H50" s="496" t="s">
        <v>55</v>
      </c>
      <c r="I50" s="44" t="s">
        <v>56</v>
      </c>
      <c r="J50" s="44" t="s">
        <v>94</v>
      </c>
      <c r="K50" s="44" t="s">
        <v>558</v>
      </c>
      <c r="L50" s="474">
        <v>400000</v>
      </c>
      <c r="M50" s="475">
        <f t="shared" si="0"/>
        <v>340000</v>
      </c>
      <c r="N50" s="36" t="s">
        <v>621</v>
      </c>
      <c r="O50" s="49">
        <v>46722</v>
      </c>
      <c r="P50" s="30" t="s">
        <v>75</v>
      </c>
      <c r="Q50" s="47" t="s">
        <v>75</v>
      </c>
      <c r="R50" s="52" t="s">
        <v>335</v>
      </c>
      <c r="S50" s="38" t="s">
        <v>345</v>
      </c>
    </row>
    <row r="51" spans="1:19" ht="79.5" customHeight="1" x14ac:dyDescent="0.25">
      <c r="A51" s="38">
        <v>48</v>
      </c>
      <c r="B51" s="91" t="s">
        <v>169</v>
      </c>
      <c r="C51" s="25" t="s">
        <v>93</v>
      </c>
      <c r="D51" s="28">
        <v>60157411</v>
      </c>
      <c r="E51" s="37" t="s">
        <v>170</v>
      </c>
      <c r="F51" s="59">
        <v>600095428</v>
      </c>
      <c r="G51" s="508" t="s">
        <v>180</v>
      </c>
      <c r="H51" s="496" t="s">
        <v>55</v>
      </c>
      <c r="I51" s="44" t="s">
        <v>56</v>
      </c>
      <c r="J51" s="44" t="s">
        <v>94</v>
      </c>
      <c r="K51" s="44" t="s">
        <v>559</v>
      </c>
      <c r="L51" s="474">
        <v>100000</v>
      </c>
      <c r="M51" s="475">
        <f t="shared" si="0"/>
        <v>85000</v>
      </c>
      <c r="N51" s="36" t="s">
        <v>620</v>
      </c>
      <c r="O51" s="49">
        <v>47818</v>
      </c>
      <c r="P51" s="30" t="s">
        <v>75</v>
      </c>
      <c r="Q51" s="47" t="s">
        <v>75</v>
      </c>
      <c r="R51" s="52" t="s">
        <v>318</v>
      </c>
      <c r="S51" s="38" t="s">
        <v>345</v>
      </c>
    </row>
    <row r="52" spans="1:19" ht="79.5" customHeight="1" x14ac:dyDescent="0.25">
      <c r="A52" s="38">
        <v>49</v>
      </c>
      <c r="B52" s="91" t="s">
        <v>169</v>
      </c>
      <c r="C52" s="25" t="s">
        <v>93</v>
      </c>
      <c r="D52" s="28">
        <v>60157411</v>
      </c>
      <c r="E52" s="37" t="s">
        <v>170</v>
      </c>
      <c r="F52" s="59">
        <v>600095428</v>
      </c>
      <c r="G52" s="508" t="s">
        <v>188</v>
      </c>
      <c r="H52" s="496" t="s">
        <v>55</v>
      </c>
      <c r="I52" s="44" t="s">
        <v>56</v>
      </c>
      <c r="J52" s="44" t="s">
        <v>94</v>
      </c>
      <c r="K52" s="44" t="s">
        <v>560</v>
      </c>
      <c r="L52" s="474">
        <v>10000000</v>
      </c>
      <c r="M52" s="475">
        <f t="shared" si="0"/>
        <v>8500000</v>
      </c>
      <c r="N52" s="36" t="s">
        <v>670</v>
      </c>
      <c r="O52" s="56">
        <v>45627</v>
      </c>
      <c r="P52" s="30" t="s">
        <v>58</v>
      </c>
      <c r="Q52" s="47" t="s">
        <v>58</v>
      </c>
      <c r="R52" s="52" t="s">
        <v>335</v>
      </c>
      <c r="S52" s="196" t="s">
        <v>364</v>
      </c>
    </row>
    <row r="53" spans="1:19" ht="79.5" customHeight="1" x14ac:dyDescent="0.25">
      <c r="A53" s="38">
        <v>50</v>
      </c>
      <c r="B53" s="91" t="s">
        <v>169</v>
      </c>
      <c r="C53" s="25" t="s">
        <v>93</v>
      </c>
      <c r="D53" s="28">
        <v>60157411</v>
      </c>
      <c r="E53" s="37" t="s">
        <v>461</v>
      </c>
      <c r="F53" s="59">
        <v>600095428</v>
      </c>
      <c r="G53" s="508" t="s">
        <v>234</v>
      </c>
      <c r="H53" s="496" t="s">
        <v>55</v>
      </c>
      <c r="I53" s="44" t="s">
        <v>56</v>
      </c>
      <c r="J53" s="44" t="s">
        <v>94</v>
      </c>
      <c r="K53" s="44" t="s">
        <v>561</v>
      </c>
      <c r="L53" s="474">
        <v>1000000</v>
      </c>
      <c r="M53" s="475">
        <f t="shared" si="0"/>
        <v>850000</v>
      </c>
      <c r="N53" s="36" t="s">
        <v>728</v>
      </c>
      <c r="O53" s="49">
        <v>47818</v>
      </c>
      <c r="P53" s="30" t="s">
        <v>75</v>
      </c>
      <c r="Q53" s="47" t="s">
        <v>75</v>
      </c>
      <c r="R53" s="52" t="s">
        <v>335</v>
      </c>
      <c r="S53" s="38" t="s">
        <v>345</v>
      </c>
    </row>
    <row r="54" spans="1:19" ht="79.5" customHeight="1" x14ac:dyDescent="0.25">
      <c r="A54" s="38">
        <v>51</v>
      </c>
      <c r="B54" s="91" t="s">
        <v>169</v>
      </c>
      <c r="C54" s="25" t="s">
        <v>93</v>
      </c>
      <c r="D54" s="28">
        <v>60157411</v>
      </c>
      <c r="E54" s="37" t="s">
        <v>170</v>
      </c>
      <c r="F54" s="59">
        <v>600095428</v>
      </c>
      <c r="G54" s="508" t="s">
        <v>235</v>
      </c>
      <c r="H54" s="496" t="s">
        <v>55</v>
      </c>
      <c r="I54" s="44" t="s">
        <v>56</v>
      </c>
      <c r="J54" s="44" t="s">
        <v>94</v>
      </c>
      <c r="K54" s="44" t="s">
        <v>562</v>
      </c>
      <c r="L54" s="474">
        <v>200000</v>
      </c>
      <c r="M54" s="475">
        <f t="shared" si="0"/>
        <v>170000</v>
      </c>
      <c r="N54" s="36" t="s">
        <v>622</v>
      </c>
      <c r="O54" s="49">
        <v>45992</v>
      </c>
      <c r="P54" s="30" t="s">
        <v>75</v>
      </c>
      <c r="Q54" s="47" t="s">
        <v>75</v>
      </c>
      <c r="R54" s="52" t="s">
        <v>318</v>
      </c>
      <c r="S54" s="38" t="s">
        <v>345</v>
      </c>
    </row>
    <row r="55" spans="1:19" ht="79.5" customHeight="1" x14ac:dyDescent="0.25">
      <c r="A55" s="38">
        <v>52</v>
      </c>
      <c r="B55" s="91" t="s">
        <v>169</v>
      </c>
      <c r="C55" s="25" t="s">
        <v>93</v>
      </c>
      <c r="D55" s="28">
        <v>60157411</v>
      </c>
      <c r="E55" s="37" t="s">
        <v>170</v>
      </c>
      <c r="F55" s="59">
        <v>600095428</v>
      </c>
      <c r="G55" s="508" t="s">
        <v>250</v>
      </c>
      <c r="H55" s="496" t="s">
        <v>55</v>
      </c>
      <c r="I55" s="44" t="s">
        <v>56</v>
      </c>
      <c r="J55" s="44" t="s">
        <v>94</v>
      </c>
      <c r="K55" s="44" t="s">
        <v>563</v>
      </c>
      <c r="L55" s="474">
        <v>200000</v>
      </c>
      <c r="M55" s="475">
        <f t="shared" si="0"/>
        <v>170000</v>
      </c>
      <c r="N55" s="36" t="s">
        <v>622</v>
      </c>
      <c r="O55" s="49">
        <v>45992</v>
      </c>
      <c r="P55" s="30" t="s">
        <v>75</v>
      </c>
      <c r="Q55" s="47" t="s">
        <v>75</v>
      </c>
      <c r="R55" s="52" t="s">
        <v>318</v>
      </c>
      <c r="S55" s="38" t="s">
        <v>345</v>
      </c>
    </row>
    <row r="56" spans="1:19" ht="79.5" customHeight="1" x14ac:dyDescent="0.25">
      <c r="A56" s="169">
        <v>53</v>
      </c>
      <c r="B56" s="170" t="s">
        <v>169</v>
      </c>
      <c r="C56" s="171" t="s">
        <v>93</v>
      </c>
      <c r="D56" s="172">
        <v>60157411</v>
      </c>
      <c r="E56" s="173" t="s">
        <v>170</v>
      </c>
      <c r="F56" s="174">
        <v>600095428</v>
      </c>
      <c r="G56" s="255" t="s">
        <v>462</v>
      </c>
      <c r="H56" s="497" t="s">
        <v>55</v>
      </c>
      <c r="I56" s="175" t="s">
        <v>56</v>
      </c>
      <c r="J56" s="175" t="s">
        <v>94</v>
      </c>
      <c r="K56" s="175" t="s">
        <v>564</v>
      </c>
      <c r="L56" s="479">
        <v>150000</v>
      </c>
      <c r="M56" s="480">
        <f t="shared" si="0"/>
        <v>127500</v>
      </c>
      <c r="N56" s="197" t="s">
        <v>457</v>
      </c>
      <c r="O56" s="198">
        <v>44682</v>
      </c>
      <c r="P56" s="178" t="s">
        <v>75</v>
      </c>
      <c r="Q56" s="179" t="s">
        <v>75</v>
      </c>
      <c r="R56" s="199" t="s">
        <v>623</v>
      </c>
      <c r="S56" s="169" t="s">
        <v>345</v>
      </c>
    </row>
    <row r="57" spans="1:19" ht="79.5" customHeight="1" x14ac:dyDescent="0.25">
      <c r="A57" s="38">
        <v>54</v>
      </c>
      <c r="B57" s="91" t="s">
        <v>169</v>
      </c>
      <c r="C57" s="25" t="s">
        <v>93</v>
      </c>
      <c r="D57" s="28">
        <v>60157411</v>
      </c>
      <c r="E57" s="37" t="s">
        <v>170</v>
      </c>
      <c r="F57" s="59">
        <v>600095428</v>
      </c>
      <c r="G57" s="508" t="s">
        <v>251</v>
      </c>
      <c r="H57" s="496" t="s">
        <v>55</v>
      </c>
      <c r="I57" s="44" t="s">
        <v>56</v>
      </c>
      <c r="J57" s="44" t="s">
        <v>94</v>
      </c>
      <c r="K57" s="44" t="s">
        <v>565</v>
      </c>
      <c r="L57" s="474">
        <v>1000000</v>
      </c>
      <c r="M57" s="475">
        <f t="shared" si="0"/>
        <v>850000</v>
      </c>
      <c r="N57" s="36" t="s">
        <v>728</v>
      </c>
      <c r="O57" s="49">
        <v>48183</v>
      </c>
      <c r="P57" s="30" t="s">
        <v>58</v>
      </c>
      <c r="Q57" s="47" t="s">
        <v>75</v>
      </c>
      <c r="R57" s="52" t="s">
        <v>335</v>
      </c>
      <c r="S57" s="38" t="s">
        <v>345</v>
      </c>
    </row>
    <row r="58" spans="1:19" ht="79.5" customHeight="1" x14ac:dyDescent="0.25">
      <c r="A58" s="38">
        <v>55</v>
      </c>
      <c r="B58" s="91" t="s">
        <v>169</v>
      </c>
      <c r="C58" s="25" t="s">
        <v>93</v>
      </c>
      <c r="D58" s="28">
        <v>60157411</v>
      </c>
      <c r="E58" s="37" t="s">
        <v>170</v>
      </c>
      <c r="F58" s="59">
        <v>600095428</v>
      </c>
      <c r="G58" s="508" t="s">
        <v>252</v>
      </c>
      <c r="H58" s="496" t="s">
        <v>55</v>
      </c>
      <c r="I58" s="44" t="s">
        <v>56</v>
      </c>
      <c r="J58" s="44" t="s">
        <v>94</v>
      </c>
      <c r="K58" s="44" t="s">
        <v>566</v>
      </c>
      <c r="L58" s="474">
        <v>100000</v>
      </c>
      <c r="M58" s="475">
        <f t="shared" si="0"/>
        <v>85000</v>
      </c>
      <c r="N58" s="50">
        <v>45658</v>
      </c>
      <c r="O58" s="49">
        <v>45992</v>
      </c>
      <c r="P58" s="30" t="s">
        <v>75</v>
      </c>
      <c r="Q58" s="47" t="s">
        <v>75</v>
      </c>
      <c r="R58" s="52" t="s">
        <v>318</v>
      </c>
      <c r="S58" s="38" t="s">
        <v>345</v>
      </c>
    </row>
    <row r="59" spans="1:19" ht="79.5" customHeight="1" x14ac:dyDescent="0.25">
      <c r="A59" s="38">
        <v>56</v>
      </c>
      <c r="B59" s="91" t="s">
        <v>169</v>
      </c>
      <c r="C59" s="25" t="s">
        <v>93</v>
      </c>
      <c r="D59" s="28">
        <v>60157411</v>
      </c>
      <c r="E59" s="37" t="s">
        <v>170</v>
      </c>
      <c r="F59" s="59">
        <v>600095428</v>
      </c>
      <c r="G59" s="508" t="s">
        <v>253</v>
      </c>
      <c r="H59" s="496" t="s">
        <v>55</v>
      </c>
      <c r="I59" s="44" t="s">
        <v>56</v>
      </c>
      <c r="J59" s="44" t="s">
        <v>94</v>
      </c>
      <c r="K59" s="44" t="s">
        <v>567</v>
      </c>
      <c r="L59" s="474">
        <v>150000</v>
      </c>
      <c r="M59" s="475">
        <f t="shared" si="0"/>
        <v>127500</v>
      </c>
      <c r="N59" s="36" t="s">
        <v>728</v>
      </c>
      <c r="O59" s="56">
        <v>46722</v>
      </c>
      <c r="P59" s="30" t="s">
        <v>75</v>
      </c>
      <c r="Q59" s="47" t="s">
        <v>58</v>
      </c>
      <c r="R59" s="52" t="s">
        <v>393</v>
      </c>
      <c r="S59" s="38" t="s">
        <v>345</v>
      </c>
    </row>
    <row r="60" spans="1:19" ht="79.5" customHeight="1" x14ac:dyDescent="0.25">
      <c r="A60" s="38">
        <v>57</v>
      </c>
      <c r="B60" s="91" t="s">
        <v>169</v>
      </c>
      <c r="C60" s="25" t="s">
        <v>93</v>
      </c>
      <c r="D60" s="28">
        <v>60157411</v>
      </c>
      <c r="E60" s="37" t="s">
        <v>170</v>
      </c>
      <c r="F60" s="59">
        <v>600095428</v>
      </c>
      <c r="G60" s="508" t="s">
        <v>254</v>
      </c>
      <c r="H60" s="496" t="s">
        <v>55</v>
      </c>
      <c r="I60" s="44" t="s">
        <v>56</v>
      </c>
      <c r="J60" s="44" t="s">
        <v>94</v>
      </c>
      <c r="K60" s="44" t="s">
        <v>568</v>
      </c>
      <c r="L60" s="474">
        <v>100000</v>
      </c>
      <c r="M60" s="475">
        <f t="shared" si="0"/>
        <v>85000</v>
      </c>
      <c r="N60" s="133">
        <v>46023</v>
      </c>
      <c r="O60" s="49">
        <v>47088</v>
      </c>
      <c r="P60" s="30" t="s">
        <v>75</v>
      </c>
      <c r="Q60" s="47" t="s">
        <v>75</v>
      </c>
      <c r="R60" s="52" t="s">
        <v>318</v>
      </c>
      <c r="S60" s="38" t="s">
        <v>345</v>
      </c>
    </row>
    <row r="61" spans="1:19" ht="79.5" customHeight="1" x14ac:dyDescent="0.25">
      <c r="A61" s="38">
        <v>58</v>
      </c>
      <c r="B61" s="91" t="s">
        <v>169</v>
      </c>
      <c r="C61" s="25" t="s">
        <v>93</v>
      </c>
      <c r="D61" s="28">
        <v>60157411</v>
      </c>
      <c r="E61" s="37" t="s">
        <v>461</v>
      </c>
      <c r="F61" s="59">
        <v>600095428</v>
      </c>
      <c r="G61" s="508" t="s">
        <v>279</v>
      </c>
      <c r="H61" s="496" t="s">
        <v>55</v>
      </c>
      <c r="I61" s="44" t="s">
        <v>56</v>
      </c>
      <c r="J61" s="44" t="s">
        <v>94</v>
      </c>
      <c r="K61" s="44" t="s">
        <v>569</v>
      </c>
      <c r="L61" s="474">
        <v>600000</v>
      </c>
      <c r="M61" s="475">
        <f t="shared" si="0"/>
        <v>510000</v>
      </c>
      <c r="N61" s="36" t="s">
        <v>728</v>
      </c>
      <c r="O61" s="56">
        <v>47818</v>
      </c>
      <c r="P61" s="30" t="s">
        <v>75</v>
      </c>
      <c r="Q61" s="47" t="s">
        <v>58</v>
      </c>
      <c r="R61" s="52" t="s">
        <v>335</v>
      </c>
      <c r="S61" s="38" t="s">
        <v>345</v>
      </c>
    </row>
    <row r="62" spans="1:19" ht="79.5" customHeight="1" x14ac:dyDescent="0.25">
      <c r="A62" s="38">
        <v>59</v>
      </c>
      <c r="B62" s="91" t="s">
        <v>169</v>
      </c>
      <c r="C62" s="25" t="s">
        <v>93</v>
      </c>
      <c r="D62" s="28">
        <v>60157411</v>
      </c>
      <c r="E62" s="37" t="s">
        <v>170</v>
      </c>
      <c r="F62" s="59">
        <v>600095428</v>
      </c>
      <c r="G62" s="508" t="s">
        <v>280</v>
      </c>
      <c r="H62" s="496" t="s">
        <v>55</v>
      </c>
      <c r="I62" s="44" t="s">
        <v>56</v>
      </c>
      <c r="J62" s="44" t="s">
        <v>94</v>
      </c>
      <c r="K62" s="44" t="s">
        <v>570</v>
      </c>
      <c r="L62" s="474">
        <v>200000</v>
      </c>
      <c r="M62" s="475">
        <f t="shared" si="0"/>
        <v>170000</v>
      </c>
      <c r="N62" s="133">
        <v>45778</v>
      </c>
      <c r="O62" s="56">
        <v>45992</v>
      </c>
      <c r="P62" s="30" t="s">
        <v>75</v>
      </c>
      <c r="Q62" s="47" t="s">
        <v>75</v>
      </c>
      <c r="R62" s="52" t="s">
        <v>318</v>
      </c>
      <c r="S62" s="38" t="s">
        <v>345</v>
      </c>
    </row>
    <row r="63" spans="1:19" ht="79.5" customHeight="1" x14ac:dyDescent="0.25">
      <c r="A63" s="169">
        <v>60</v>
      </c>
      <c r="B63" s="170" t="s">
        <v>169</v>
      </c>
      <c r="C63" s="171" t="s">
        <v>93</v>
      </c>
      <c r="D63" s="172">
        <v>60157411</v>
      </c>
      <c r="E63" s="173" t="s">
        <v>170</v>
      </c>
      <c r="F63" s="174">
        <v>600095428</v>
      </c>
      <c r="G63" s="255" t="s">
        <v>281</v>
      </c>
      <c r="H63" s="497" t="s">
        <v>55</v>
      </c>
      <c r="I63" s="175" t="s">
        <v>56</v>
      </c>
      <c r="J63" s="175" t="s">
        <v>94</v>
      </c>
      <c r="K63" s="175" t="s">
        <v>571</v>
      </c>
      <c r="L63" s="479">
        <v>150000</v>
      </c>
      <c r="M63" s="480">
        <f t="shared" si="0"/>
        <v>127500</v>
      </c>
      <c r="N63" s="197" t="s">
        <v>457</v>
      </c>
      <c r="O63" s="198">
        <v>44531</v>
      </c>
      <c r="P63" s="178" t="s">
        <v>75</v>
      </c>
      <c r="Q63" s="179" t="s">
        <v>75</v>
      </c>
      <c r="R63" s="180" t="s">
        <v>616</v>
      </c>
      <c r="S63" s="169" t="s">
        <v>345</v>
      </c>
    </row>
    <row r="64" spans="1:19" ht="79.5" customHeight="1" x14ac:dyDescent="0.25">
      <c r="A64" s="38">
        <v>61</v>
      </c>
      <c r="B64" s="91" t="s">
        <v>169</v>
      </c>
      <c r="C64" s="25" t="s">
        <v>93</v>
      </c>
      <c r="D64" s="28">
        <v>60157411</v>
      </c>
      <c r="E64" s="37" t="s">
        <v>170</v>
      </c>
      <c r="F64" s="59">
        <v>600095428</v>
      </c>
      <c r="G64" s="508" t="s">
        <v>282</v>
      </c>
      <c r="H64" s="496" t="s">
        <v>55</v>
      </c>
      <c r="I64" s="44" t="s">
        <v>56</v>
      </c>
      <c r="J64" s="44" t="s">
        <v>94</v>
      </c>
      <c r="K64" s="44" t="s">
        <v>572</v>
      </c>
      <c r="L64" s="474">
        <v>300000</v>
      </c>
      <c r="M64" s="475">
        <f t="shared" si="0"/>
        <v>255000</v>
      </c>
      <c r="N64" s="36" t="s">
        <v>728</v>
      </c>
      <c r="O64" s="49">
        <v>47818</v>
      </c>
      <c r="P64" s="30" t="s">
        <v>75</v>
      </c>
      <c r="Q64" s="47" t="s">
        <v>58</v>
      </c>
      <c r="R64" s="52" t="s">
        <v>335</v>
      </c>
      <c r="S64" s="38" t="s">
        <v>345</v>
      </c>
    </row>
    <row r="65" spans="1:20" ht="79.5" customHeight="1" x14ac:dyDescent="0.25">
      <c r="A65" s="38">
        <v>62</v>
      </c>
      <c r="B65" s="91" t="s">
        <v>169</v>
      </c>
      <c r="C65" s="25" t="s">
        <v>93</v>
      </c>
      <c r="D65" s="28">
        <v>60157411</v>
      </c>
      <c r="E65" s="37" t="s">
        <v>170</v>
      </c>
      <c r="F65" s="59">
        <v>600095428</v>
      </c>
      <c r="G65" s="508" t="s">
        <v>283</v>
      </c>
      <c r="H65" s="496" t="s">
        <v>55</v>
      </c>
      <c r="I65" s="44" t="s">
        <v>56</v>
      </c>
      <c r="J65" s="44" t="s">
        <v>94</v>
      </c>
      <c r="K65" s="44" t="s">
        <v>573</v>
      </c>
      <c r="L65" s="474">
        <v>300000</v>
      </c>
      <c r="M65" s="475">
        <f t="shared" si="0"/>
        <v>255000</v>
      </c>
      <c r="N65" s="133">
        <v>45292</v>
      </c>
      <c r="O65" s="49">
        <v>45992</v>
      </c>
      <c r="P65" s="30" t="s">
        <v>75</v>
      </c>
      <c r="Q65" s="47" t="s">
        <v>75</v>
      </c>
      <c r="R65" s="52" t="s">
        <v>335</v>
      </c>
      <c r="S65" s="38" t="s">
        <v>345</v>
      </c>
    </row>
    <row r="66" spans="1:20" ht="79.5" customHeight="1" x14ac:dyDescent="0.25">
      <c r="A66" s="38">
        <v>63</v>
      </c>
      <c r="B66" s="91" t="s">
        <v>169</v>
      </c>
      <c r="C66" s="25" t="s">
        <v>93</v>
      </c>
      <c r="D66" s="28">
        <v>60157411</v>
      </c>
      <c r="E66" s="37" t="s">
        <v>170</v>
      </c>
      <c r="F66" s="59">
        <v>600095428</v>
      </c>
      <c r="G66" s="508" t="s">
        <v>668</v>
      </c>
      <c r="H66" s="496" t="s">
        <v>55</v>
      </c>
      <c r="I66" s="44" t="s">
        <v>56</v>
      </c>
      <c r="J66" s="44" t="s">
        <v>94</v>
      </c>
      <c r="K66" s="44" t="s">
        <v>669</v>
      </c>
      <c r="L66" s="474">
        <v>4000000</v>
      </c>
      <c r="M66" s="475">
        <f t="shared" si="0"/>
        <v>3400000</v>
      </c>
      <c r="N66" s="36" t="s">
        <v>670</v>
      </c>
      <c r="O66" s="49">
        <v>45627</v>
      </c>
      <c r="P66" s="30" t="s">
        <v>75</v>
      </c>
      <c r="Q66" s="47" t="s">
        <v>75</v>
      </c>
      <c r="R66" s="52" t="s">
        <v>318</v>
      </c>
      <c r="S66" s="38" t="s">
        <v>345</v>
      </c>
    </row>
    <row r="67" spans="1:20" ht="79.5" customHeight="1" x14ac:dyDescent="0.25">
      <c r="A67" s="169">
        <v>64</v>
      </c>
      <c r="B67" s="491" t="s">
        <v>591</v>
      </c>
      <c r="C67" s="171" t="s">
        <v>592</v>
      </c>
      <c r="D67" s="172">
        <v>71008101</v>
      </c>
      <c r="E67" s="172">
        <v>107585031</v>
      </c>
      <c r="F67" s="174">
        <v>600095797</v>
      </c>
      <c r="G67" s="255" t="s">
        <v>593</v>
      </c>
      <c r="H67" s="503" t="s">
        <v>594</v>
      </c>
      <c r="I67" s="255" t="s">
        <v>56</v>
      </c>
      <c r="J67" s="255" t="s">
        <v>595</v>
      </c>
      <c r="K67" s="255" t="s">
        <v>793</v>
      </c>
      <c r="L67" s="479">
        <v>11000000</v>
      </c>
      <c r="M67" s="480">
        <f t="shared" si="0"/>
        <v>9350000</v>
      </c>
      <c r="N67" s="256">
        <v>44501</v>
      </c>
      <c r="O67" s="257">
        <v>44774</v>
      </c>
      <c r="P67" s="258" t="s">
        <v>58</v>
      </c>
      <c r="Q67" s="259" t="s">
        <v>75</v>
      </c>
      <c r="R67" s="260" t="s">
        <v>649</v>
      </c>
      <c r="S67" s="261" t="s">
        <v>364</v>
      </c>
    </row>
    <row r="68" spans="1:20" ht="79.5" customHeight="1" x14ac:dyDescent="0.25">
      <c r="A68" s="212">
        <v>65</v>
      </c>
      <c r="B68" s="91" t="s">
        <v>591</v>
      </c>
      <c r="C68" s="25" t="s">
        <v>592</v>
      </c>
      <c r="D68" s="205">
        <v>71008101</v>
      </c>
      <c r="E68" s="205">
        <v>107585031</v>
      </c>
      <c r="F68" s="63">
        <v>600095797</v>
      </c>
      <c r="G68" s="508" t="s">
        <v>704</v>
      </c>
      <c r="H68" s="91" t="s">
        <v>705</v>
      </c>
      <c r="I68" s="25" t="s">
        <v>706</v>
      </c>
      <c r="J68" s="25" t="s">
        <v>707</v>
      </c>
      <c r="K68" s="27" t="s">
        <v>710</v>
      </c>
      <c r="L68" s="486">
        <v>1800000</v>
      </c>
      <c r="M68" s="487">
        <f t="shared" si="0"/>
        <v>1530000</v>
      </c>
      <c r="N68" s="488">
        <v>45658</v>
      </c>
      <c r="O68" s="488">
        <v>46357</v>
      </c>
      <c r="P68" s="80" t="s">
        <v>75</v>
      </c>
      <c r="Q68" s="489" t="s">
        <v>75</v>
      </c>
      <c r="R68" s="489" t="s">
        <v>318</v>
      </c>
      <c r="S68" s="489" t="s">
        <v>345</v>
      </c>
    </row>
    <row r="69" spans="1:20" ht="79.5" customHeight="1" x14ac:dyDescent="0.25">
      <c r="A69" s="38">
        <v>66</v>
      </c>
      <c r="B69" s="262" t="s">
        <v>641</v>
      </c>
      <c r="C69" s="25" t="s">
        <v>80</v>
      </c>
      <c r="D69" s="205">
        <v>60156961</v>
      </c>
      <c r="E69" s="206" t="s">
        <v>650</v>
      </c>
      <c r="F69" s="63">
        <v>600095347</v>
      </c>
      <c r="G69" s="513" t="s">
        <v>642</v>
      </c>
      <c r="H69" s="502" t="s">
        <v>55</v>
      </c>
      <c r="I69" s="77" t="s">
        <v>56</v>
      </c>
      <c r="J69" s="77" t="s">
        <v>81</v>
      </c>
      <c r="K69" s="77" t="s">
        <v>687</v>
      </c>
      <c r="L69" s="481" t="s">
        <v>729</v>
      </c>
      <c r="M69" s="475">
        <f>3500000*0.85</f>
        <v>2975000</v>
      </c>
      <c r="N69" s="55">
        <v>45444</v>
      </c>
      <c r="O69" s="57">
        <v>45870</v>
      </c>
      <c r="P69" s="332" t="s">
        <v>75</v>
      </c>
      <c r="Q69" s="333" t="s">
        <v>58</v>
      </c>
      <c r="R69" s="334" t="s">
        <v>335</v>
      </c>
      <c r="S69" s="335" t="s">
        <v>345</v>
      </c>
    </row>
    <row r="70" spans="1:20" ht="79.5" customHeight="1" x14ac:dyDescent="0.25">
      <c r="A70" s="38">
        <v>67</v>
      </c>
      <c r="B70" s="91" t="s">
        <v>109</v>
      </c>
      <c r="C70" s="25" t="s">
        <v>111</v>
      </c>
      <c r="D70" s="28">
        <v>71341269</v>
      </c>
      <c r="E70" s="37" t="s">
        <v>113</v>
      </c>
      <c r="F70" s="59">
        <v>691002568</v>
      </c>
      <c r="G70" s="508" t="s">
        <v>114</v>
      </c>
      <c r="H70" s="496" t="s">
        <v>55</v>
      </c>
      <c r="I70" s="44" t="s">
        <v>56</v>
      </c>
      <c r="J70" s="44" t="s">
        <v>57</v>
      </c>
      <c r="K70" s="44" t="s">
        <v>433</v>
      </c>
      <c r="L70" s="474">
        <v>30000000</v>
      </c>
      <c r="M70" s="475">
        <f t="shared" si="0"/>
        <v>25500000</v>
      </c>
      <c r="N70" s="133">
        <v>45658</v>
      </c>
      <c r="O70" s="56">
        <v>46357</v>
      </c>
      <c r="P70" s="30" t="s">
        <v>58</v>
      </c>
      <c r="Q70" s="47" t="s">
        <v>75</v>
      </c>
      <c r="R70" s="52" t="s">
        <v>393</v>
      </c>
      <c r="S70" s="38" t="s">
        <v>345</v>
      </c>
    </row>
    <row r="71" spans="1:20" ht="79.5" customHeight="1" x14ac:dyDescent="0.25">
      <c r="A71" s="38">
        <v>68</v>
      </c>
      <c r="B71" s="91" t="s">
        <v>119</v>
      </c>
      <c r="C71" s="25" t="s">
        <v>119</v>
      </c>
      <c r="D71" s="28">
        <v>46577742</v>
      </c>
      <c r="E71" s="37" t="s">
        <v>123</v>
      </c>
      <c r="F71" s="59">
        <v>669100731</v>
      </c>
      <c r="G71" s="508" t="s">
        <v>122</v>
      </c>
      <c r="H71" s="496" t="s">
        <v>55</v>
      </c>
      <c r="I71" s="44" t="s">
        <v>56</v>
      </c>
      <c r="J71" s="44" t="s">
        <v>57</v>
      </c>
      <c r="K71" s="44" t="s">
        <v>574</v>
      </c>
      <c r="L71" s="474">
        <v>15000000</v>
      </c>
      <c r="M71" s="475">
        <f t="shared" si="0"/>
        <v>12750000</v>
      </c>
      <c r="N71" s="133">
        <v>45292</v>
      </c>
      <c r="O71" s="49">
        <v>45505</v>
      </c>
      <c r="P71" s="30" t="s">
        <v>58</v>
      </c>
      <c r="Q71" s="47" t="s">
        <v>58</v>
      </c>
      <c r="R71" s="52" t="s">
        <v>338</v>
      </c>
      <c r="S71" s="38" t="s">
        <v>345</v>
      </c>
    </row>
    <row r="72" spans="1:20" ht="79.5" customHeight="1" x14ac:dyDescent="0.25">
      <c r="A72" s="38">
        <v>69</v>
      </c>
      <c r="B72" s="91" t="s">
        <v>245</v>
      </c>
      <c r="C72" s="25" t="s">
        <v>245</v>
      </c>
      <c r="D72" s="28">
        <v>28827147</v>
      </c>
      <c r="E72" s="37" t="s">
        <v>247</v>
      </c>
      <c r="F72" s="59">
        <v>691012253</v>
      </c>
      <c r="G72" s="508" t="s">
        <v>248</v>
      </c>
      <c r="H72" s="496" t="s">
        <v>55</v>
      </c>
      <c r="I72" s="44" t="s">
        <v>56</v>
      </c>
      <c r="J72" s="44" t="s">
        <v>57</v>
      </c>
      <c r="K72" s="44" t="s">
        <v>791</v>
      </c>
      <c r="L72" s="474">
        <v>300000</v>
      </c>
      <c r="M72" s="475">
        <f t="shared" si="0"/>
        <v>255000</v>
      </c>
      <c r="N72" s="133">
        <v>45658</v>
      </c>
      <c r="O72" s="56">
        <v>45992</v>
      </c>
      <c r="P72" s="30" t="s">
        <v>75</v>
      </c>
      <c r="Q72" s="47" t="s">
        <v>75</v>
      </c>
      <c r="R72" s="39" t="s">
        <v>318</v>
      </c>
      <c r="S72" s="38" t="s">
        <v>345</v>
      </c>
    </row>
    <row r="73" spans="1:20" ht="79.5" customHeight="1" x14ac:dyDescent="0.25">
      <c r="A73" s="341">
        <v>70</v>
      </c>
      <c r="B73" s="91" t="s">
        <v>245</v>
      </c>
      <c r="C73" s="25" t="s">
        <v>245</v>
      </c>
      <c r="D73" s="28">
        <v>28827147</v>
      </c>
      <c r="E73" s="37" t="s">
        <v>247</v>
      </c>
      <c r="F73" s="59">
        <v>691012253</v>
      </c>
      <c r="G73" s="515" t="s">
        <v>122</v>
      </c>
      <c r="H73" s="496" t="s">
        <v>55</v>
      </c>
      <c r="I73" s="44" t="s">
        <v>56</v>
      </c>
      <c r="J73" s="44" t="s">
        <v>57</v>
      </c>
      <c r="K73" s="344" t="s">
        <v>708</v>
      </c>
      <c r="L73" s="482">
        <v>15000000</v>
      </c>
      <c r="M73" s="483">
        <f t="shared" si="0"/>
        <v>12750000</v>
      </c>
      <c r="N73" s="336">
        <v>45292</v>
      </c>
      <c r="O73" s="337">
        <v>45536</v>
      </c>
      <c r="P73" s="338" t="s">
        <v>58</v>
      </c>
      <c r="Q73" s="339" t="s">
        <v>75</v>
      </c>
      <c r="R73" s="340" t="s">
        <v>338</v>
      </c>
      <c r="S73" s="341" t="s">
        <v>345</v>
      </c>
    </row>
    <row r="74" spans="1:20" ht="74.25" customHeight="1" thickBot="1" x14ac:dyDescent="0.3">
      <c r="A74" s="81">
        <v>71</v>
      </c>
      <c r="B74" s="92" t="s">
        <v>154</v>
      </c>
      <c r="C74" s="66" t="s">
        <v>440</v>
      </c>
      <c r="D74" s="67" t="s">
        <v>437</v>
      </c>
      <c r="E74" s="67" t="s">
        <v>438</v>
      </c>
      <c r="F74" s="68">
        <v>691009245</v>
      </c>
      <c r="G74" s="516" t="s">
        <v>168</v>
      </c>
      <c r="H74" s="504" t="s">
        <v>55</v>
      </c>
      <c r="I74" s="69" t="s">
        <v>56</v>
      </c>
      <c r="J74" s="69" t="s">
        <v>220</v>
      </c>
      <c r="K74" s="69" t="s">
        <v>624</v>
      </c>
      <c r="L74" s="484">
        <v>10000000</v>
      </c>
      <c r="M74" s="485">
        <f t="shared" si="0"/>
        <v>8500000</v>
      </c>
      <c r="N74" s="132">
        <v>45078</v>
      </c>
      <c r="O74" s="51">
        <v>45995</v>
      </c>
      <c r="P74" s="342" t="s">
        <v>58</v>
      </c>
      <c r="Q74" s="343" t="s">
        <v>75</v>
      </c>
      <c r="R74" s="82" t="s">
        <v>318</v>
      </c>
      <c r="S74" s="81" t="s">
        <v>345</v>
      </c>
    </row>
    <row r="75" spans="1:20" ht="69.75" customHeight="1" x14ac:dyDescent="0.25">
      <c r="A75" s="426">
        <v>72</v>
      </c>
      <c r="B75" s="438" t="s">
        <v>210</v>
      </c>
      <c r="C75" s="431" t="s">
        <v>213</v>
      </c>
      <c r="D75" s="432" t="s">
        <v>211</v>
      </c>
      <c r="E75" s="432" t="s">
        <v>212</v>
      </c>
      <c r="F75" s="492">
        <v>691012393</v>
      </c>
      <c r="G75" s="517" t="s">
        <v>768</v>
      </c>
      <c r="H75" s="505" t="s">
        <v>55</v>
      </c>
      <c r="I75" s="421" t="s">
        <v>56</v>
      </c>
      <c r="J75" s="421" t="s">
        <v>214</v>
      </c>
      <c r="K75" s="421" t="s">
        <v>769</v>
      </c>
      <c r="L75" s="457">
        <v>20000000</v>
      </c>
      <c r="M75" s="458">
        <f t="shared" ref="M75:M76" si="2">L75*0.85</f>
        <v>17000000</v>
      </c>
      <c r="N75" s="408" t="s">
        <v>770</v>
      </c>
      <c r="O75" s="399">
        <v>2026</v>
      </c>
      <c r="P75" s="423" t="s">
        <v>364</v>
      </c>
      <c r="Q75" s="424" t="s">
        <v>75</v>
      </c>
      <c r="R75" s="430" t="s">
        <v>771</v>
      </c>
      <c r="S75" s="427" t="s">
        <v>345</v>
      </c>
    </row>
    <row r="76" spans="1:20" ht="79.5" customHeight="1" x14ac:dyDescent="0.25">
      <c r="A76" s="410">
        <v>73</v>
      </c>
      <c r="B76" s="411" t="s">
        <v>407</v>
      </c>
      <c r="C76" s="412" t="s">
        <v>53</v>
      </c>
      <c r="D76" s="413">
        <v>70944831</v>
      </c>
      <c r="E76" s="414" t="s">
        <v>311</v>
      </c>
      <c r="F76" s="493">
        <v>600095673</v>
      </c>
      <c r="G76" s="422" t="s">
        <v>772</v>
      </c>
      <c r="H76" s="506" t="s">
        <v>55</v>
      </c>
      <c r="I76" s="422" t="s">
        <v>56</v>
      </c>
      <c r="J76" s="422" t="s">
        <v>57</v>
      </c>
      <c r="K76" s="422" t="s">
        <v>408</v>
      </c>
      <c r="L76" s="459">
        <v>100000</v>
      </c>
      <c r="M76" s="460">
        <f t="shared" si="2"/>
        <v>85000</v>
      </c>
      <c r="N76" s="415">
        <v>45658</v>
      </c>
      <c r="O76" s="416">
        <v>45992</v>
      </c>
      <c r="P76" s="417" t="s">
        <v>75</v>
      </c>
      <c r="Q76" s="425" t="s">
        <v>75</v>
      </c>
      <c r="R76" s="429" t="s">
        <v>318</v>
      </c>
      <c r="S76" s="428" t="s">
        <v>345</v>
      </c>
      <c r="T76"/>
    </row>
    <row r="77" spans="1:20" ht="67.5" customHeight="1" x14ac:dyDescent="0.25">
      <c r="A77" s="420">
        <v>74</v>
      </c>
      <c r="B77" s="411" t="s">
        <v>407</v>
      </c>
      <c r="C77" s="412" t="s">
        <v>53</v>
      </c>
      <c r="D77" s="413">
        <v>70944831</v>
      </c>
      <c r="E77" s="414" t="s">
        <v>311</v>
      </c>
      <c r="F77" s="493">
        <v>600095673</v>
      </c>
      <c r="G77" s="422" t="s">
        <v>792</v>
      </c>
      <c r="H77" s="506" t="s">
        <v>55</v>
      </c>
      <c r="I77" s="422" t="s">
        <v>56</v>
      </c>
      <c r="J77" s="422" t="s">
        <v>57</v>
      </c>
      <c r="K77" s="422" t="s">
        <v>792</v>
      </c>
      <c r="L77" s="459">
        <v>130000</v>
      </c>
      <c r="M77" s="460">
        <f>L77*0.85</f>
        <v>110500</v>
      </c>
      <c r="N77" s="415">
        <v>45658</v>
      </c>
      <c r="O77" s="416">
        <v>45992</v>
      </c>
      <c r="P77" s="417" t="s">
        <v>75</v>
      </c>
      <c r="Q77" s="425" t="s">
        <v>75</v>
      </c>
      <c r="R77" s="429" t="s">
        <v>318</v>
      </c>
      <c r="S77" s="428" t="s">
        <v>345</v>
      </c>
      <c r="T77"/>
    </row>
    <row r="78" spans="1:20" ht="81.75" customHeight="1" thickBot="1" x14ac:dyDescent="0.3">
      <c r="A78" s="449">
        <v>75</v>
      </c>
      <c r="B78" s="450" t="s">
        <v>781</v>
      </c>
      <c r="C78" s="439" t="s">
        <v>53</v>
      </c>
      <c r="D78" s="440" t="s">
        <v>782</v>
      </c>
      <c r="E78" s="434">
        <v>107585138</v>
      </c>
      <c r="F78" s="494">
        <v>600095860</v>
      </c>
      <c r="G78" s="454" t="s">
        <v>783</v>
      </c>
      <c r="H78" s="507" t="s">
        <v>55</v>
      </c>
      <c r="I78" s="441" t="s">
        <v>56</v>
      </c>
      <c r="J78" s="441" t="s">
        <v>57</v>
      </c>
      <c r="K78" s="454" t="s">
        <v>784</v>
      </c>
      <c r="L78" s="455">
        <v>8000000</v>
      </c>
      <c r="M78" s="461">
        <f>L78*0.85</f>
        <v>6800000</v>
      </c>
      <c r="N78" s="436" t="s">
        <v>744</v>
      </c>
      <c r="O78" s="437" t="s">
        <v>754</v>
      </c>
      <c r="P78" s="451" t="s">
        <v>364</v>
      </c>
      <c r="Q78" s="435" t="s">
        <v>786</v>
      </c>
      <c r="R78" s="452" t="s">
        <v>785</v>
      </c>
      <c r="S78" s="453" t="s">
        <v>345</v>
      </c>
      <c r="T78" s="433"/>
    </row>
    <row r="79" spans="1:20" ht="28.5" customHeight="1" x14ac:dyDescent="0.25">
      <c r="A79" s="14"/>
      <c r="B79" s="5"/>
      <c r="C79" s="73"/>
      <c r="D79" s="518"/>
      <c r="E79" s="15"/>
      <c r="F79" s="15"/>
      <c r="G79" s="5"/>
      <c r="H79" s="73"/>
      <c r="I79" s="73"/>
      <c r="J79" s="73"/>
      <c r="K79" s="5"/>
      <c r="L79" s="519"/>
      <c r="M79" s="520"/>
      <c r="N79" s="521"/>
      <c r="O79" s="521"/>
      <c r="P79" s="15"/>
      <c r="Q79" s="15"/>
      <c r="R79" s="15"/>
      <c r="S79" s="15"/>
      <c r="T79" s="433"/>
    </row>
    <row r="80" spans="1:20" ht="15" customHeight="1" x14ac:dyDescent="0.25">
      <c r="A80" s="23" t="s">
        <v>794</v>
      </c>
    </row>
    <row r="81" spans="1:16" ht="15" customHeight="1" x14ac:dyDescent="0.25">
      <c r="A81" s="123" t="s">
        <v>610</v>
      </c>
      <c r="B81" s="123"/>
      <c r="C81" s="123"/>
      <c r="D81" s="123"/>
    </row>
    <row r="82" spans="1:16" ht="15" customHeight="1" x14ac:dyDescent="0.25">
      <c r="A82" s="142" t="s">
        <v>588</v>
      </c>
      <c r="B82" s="144"/>
      <c r="C82" s="144"/>
      <c r="M82" s="13" t="s">
        <v>162</v>
      </c>
      <c r="N82" s="5"/>
      <c r="O82" s="5"/>
      <c r="P82" s="11" t="s">
        <v>157</v>
      </c>
    </row>
    <row r="83" spans="1:16" ht="15" customHeight="1" x14ac:dyDescent="0.25">
      <c r="A83" s="165" t="s">
        <v>599</v>
      </c>
      <c r="M83" s="5"/>
      <c r="N83" s="5"/>
      <c r="O83" s="5"/>
      <c r="P83" s="11" t="s">
        <v>158</v>
      </c>
    </row>
    <row r="84" spans="1:16" ht="15" customHeight="1" x14ac:dyDescent="0.25">
      <c r="A84" s="143" t="s">
        <v>600</v>
      </c>
      <c r="B84" s="145"/>
      <c r="C84" s="145"/>
      <c r="D84" s="145"/>
      <c r="M84" s="5"/>
      <c r="N84" s="5"/>
      <c r="O84" s="5"/>
      <c r="P84" s="11" t="s">
        <v>159</v>
      </c>
    </row>
    <row r="85" spans="1:16" x14ac:dyDescent="0.25">
      <c r="A85" s="23" t="s">
        <v>646</v>
      </c>
      <c r="M85" s="5"/>
      <c r="N85" s="5"/>
      <c r="O85" s="5"/>
      <c r="P85" s="11" t="s">
        <v>160</v>
      </c>
    </row>
    <row r="86" spans="1:16" x14ac:dyDescent="0.25">
      <c r="A86" s="168" t="s">
        <v>795</v>
      </c>
      <c r="B86" t="s">
        <v>615</v>
      </c>
    </row>
    <row r="87" spans="1:16" x14ac:dyDescent="0.25">
      <c r="A87" s="153" t="s">
        <v>58</v>
      </c>
      <c r="B87" s="152" t="s">
        <v>608</v>
      </c>
      <c r="C87" s="153" t="s">
        <v>75</v>
      </c>
      <c r="D87" s="23" t="s">
        <v>609</v>
      </c>
      <c r="E87" s="152"/>
      <c r="F87" s="152"/>
      <c r="G87" s="151"/>
      <c r="H87" s="151"/>
      <c r="I87" s="151"/>
      <c r="J87" s="151"/>
    </row>
    <row r="88" spans="1:16" x14ac:dyDescent="0.25">
      <c r="A88" s="150"/>
      <c r="B88" s="151"/>
      <c r="C88" s="151"/>
      <c r="D88" s="152"/>
      <c r="E88" s="152"/>
      <c r="F88" s="152"/>
      <c r="G88" s="151"/>
      <c r="H88" s="151"/>
      <c r="I88" s="151"/>
      <c r="J88" s="151"/>
    </row>
    <row r="91" spans="1:16" x14ac:dyDescent="0.25">
      <c r="A91" s="149"/>
      <c r="B91" s="64"/>
      <c r="C91" s="64"/>
      <c r="D91" s="15"/>
      <c r="E91" s="15"/>
      <c r="F91" s="15"/>
      <c r="G91" s="64"/>
      <c r="H91" s="64"/>
      <c r="I91" s="64"/>
      <c r="J91" s="64"/>
    </row>
    <row r="105" spans="1:20" s="3" customFormat="1" x14ac:dyDescent="0.25">
      <c r="A105" s="24"/>
      <c r="T105" s="214"/>
    </row>
    <row r="107" spans="1:20" x14ac:dyDescent="0.25">
      <c r="A107" s="24"/>
    </row>
  </sheetData>
  <autoFilter ref="A3:S83" xr:uid="{00000000-0009-0000-0000-000000000000}"/>
  <customSheetViews>
    <customSheetView guid="{694D007C-CB4B-440A-BBD6-B0E822059AEA}" scale="70" fitToPage="1" showAutoFilter="1">
      <selection activeCell="M59" sqref="M59"/>
      <pageMargins left="0.70866141732283472" right="0.70866141732283472" top="0.78740157480314965" bottom="0.78740157480314965" header="0.31496062992125984" footer="0.31496062992125984"/>
      <pageSetup paperSize="8" scale="78" fitToHeight="0" orientation="landscape" r:id="rId1"/>
      <autoFilter ref="A3:S64" xr:uid="{F53F9441-6704-4553-A6D1-F8E969618558}"/>
    </customSheetView>
    <customSheetView guid="{5378AB39-19A7-4E06-8107-F7F2A19A5912}" scale="70" fitToPage="1" showAutoFilter="1">
      <selection activeCell="M59" sqref="M59"/>
      <pageMargins left="0.70866141732283472" right="0.70866141732283472" top="0.78740157480314965" bottom="0.78740157480314965" header="0.31496062992125984" footer="0.31496062992125984"/>
      <pageSetup paperSize="8" scale="78" fitToHeight="0" orientation="landscape" r:id="rId2"/>
      <autoFilter ref="A3:S64" xr:uid="{DE88BD52-7AFC-4F9D-BA9D-EDCCD5D95079}"/>
    </customSheetView>
    <customSheetView guid="{6007EB77-D5AE-412E-9DCE-657D58B5C69F}" scale="70" showPageBreaks="1" printArea="1" showAutoFilter="1">
      <selection activeCell="K97" sqref="K97"/>
      <pageMargins left="0.70866141732283472" right="0.70866141732283472" top="0.78740157480314965" bottom="0.78740157480314965" header="0.31496062992125984" footer="0.31496062992125984"/>
      <pageSetup paperSize="8" scale="60" fitToHeight="0" orientation="landscape" r:id="rId3"/>
      <autoFilter ref="A3:S75" xr:uid="{12093ABA-18D5-4B6A-B971-A94EA7AD7F8E}"/>
    </customSheetView>
  </customSheetViews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0866141732283472" right="0.70866141732283472" top="0.78740157480314965" bottom="0.78740157480314965" header="0.31496062992125984" footer="0.31496062992125984"/>
  <pageSetup paperSize="8" scale="72" fitToHeight="0" orientation="landscape" horizontalDpi="4294967294" r:id="rId4"/>
  <ignoredErrors>
    <ignoredError sqref="E18 E71 E7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201"/>
  <sheetViews>
    <sheetView zoomScale="90" zoomScaleNormal="90" workbookViewId="0">
      <pane ySplit="4" topLeftCell="A83" activePane="bottomLeft" state="frozen"/>
      <selection pane="bottomLeft" activeCell="A23" sqref="A23:Z23"/>
    </sheetView>
  </sheetViews>
  <sheetFormatPr defaultColWidth="9.28515625" defaultRowHeight="12.75" x14ac:dyDescent="0.25"/>
  <cols>
    <col min="1" max="1" width="6.5703125" style="15" customWidth="1"/>
    <col min="2" max="2" width="11.5703125" style="64" customWidth="1"/>
    <col min="3" max="3" width="10.7109375" style="64" customWidth="1"/>
    <col min="4" max="6" width="10.7109375" style="15" customWidth="1"/>
    <col min="7" max="7" width="16.28515625" style="64" customWidth="1"/>
    <col min="8" max="9" width="14.28515625" style="64" customWidth="1"/>
    <col min="10" max="10" width="14.7109375" style="64" customWidth="1"/>
    <col min="11" max="11" width="15.5703125" style="64" customWidth="1"/>
    <col min="12" max="12" width="13.42578125" style="8" customWidth="1"/>
    <col min="13" max="13" width="13.42578125" style="19" customWidth="1"/>
    <col min="14" max="15" width="10.28515625" style="15" customWidth="1"/>
    <col min="16" max="19" width="10.42578125" style="15" customWidth="1"/>
    <col min="20" max="24" width="13.42578125" style="15" customWidth="1"/>
    <col min="25" max="25" width="12.140625" style="5" bestFit="1" customWidth="1"/>
    <col min="26" max="26" width="11.140625" style="5" customWidth="1"/>
    <col min="27" max="27" width="10" style="5" customWidth="1"/>
    <col min="28" max="16384" width="9.28515625" style="5"/>
  </cols>
  <sheetData>
    <row r="1" spans="1:26" ht="34.15" customHeight="1" thickBot="1" x14ac:dyDescent="0.3">
      <c r="A1" s="542" t="s">
        <v>24</v>
      </c>
      <c r="B1" s="543"/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  <c r="R1" s="543"/>
      <c r="S1" s="543"/>
      <c r="T1" s="543"/>
      <c r="U1" s="543"/>
      <c r="V1" s="543"/>
      <c r="W1" s="543"/>
      <c r="X1" s="543"/>
      <c r="Y1" s="543"/>
      <c r="Z1" s="544"/>
    </row>
    <row r="2" spans="1:26" ht="42.6" customHeight="1" thickBot="1" x14ac:dyDescent="0.3">
      <c r="A2" s="545" t="s">
        <v>1</v>
      </c>
      <c r="B2" s="568" t="s">
        <v>2</v>
      </c>
      <c r="C2" s="569"/>
      <c r="D2" s="569"/>
      <c r="E2" s="569"/>
      <c r="F2" s="570"/>
      <c r="G2" s="552" t="s">
        <v>3</v>
      </c>
      <c r="H2" s="573" t="s">
        <v>25</v>
      </c>
      <c r="I2" s="538" t="s">
        <v>47</v>
      </c>
      <c r="J2" s="545" t="s">
        <v>5</v>
      </c>
      <c r="K2" s="533" t="s">
        <v>6</v>
      </c>
      <c r="L2" s="571" t="s">
        <v>26</v>
      </c>
      <c r="M2" s="572"/>
      <c r="N2" s="542" t="s">
        <v>8</v>
      </c>
      <c r="O2" s="544"/>
      <c r="P2" s="561" t="s">
        <v>27</v>
      </c>
      <c r="Q2" s="562"/>
      <c r="R2" s="562"/>
      <c r="S2" s="562"/>
      <c r="T2" s="562"/>
      <c r="U2" s="562"/>
      <c r="V2" s="562"/>
      <c r="W2" s="563"/>
      <c r="X2" s="563"/>
      <c r="Y2" s="524" t="s">
        <v>10</v>
      </c>
      <c r="Z2" s="525"/>
    </row>
    <row r="3" spans="1:26" ht="55.9" customHeight="1" x14ac:dyDescent="0.25">
      <c r="A3" s="546"/>
      <c r="B3" s="564" t="s">
        <v>11</v>
      </c>
      <c r="C3" s="548" t="s">
        <v>12</v>
      </c>
      <c r="D3" s="548" t="s">
        <v>13</v>
      </c>
      <c r="E3" s="548" t="s">
        <v>14</v>
      </c>
      <c r="F3" s="550" t="s">
        <v>15</v>
      </c>
      <c r="G3" s="553"/>
      <c r="H3" s="574"/>
      <c r="I3" s="539"/>
      <c r="J3" s="546"/>
      <c r="K3" s="566"/>
      <c r="L3" s="580" t="s">
        <v>16</v>
      </c>
      <c r="M3" s="582" t="s">
        <v>28</v>
      </c>
      <c r="N3" s="583" t="s">
        <v>18</v>
      </c>
      <c r="O3" s="584" t="s">
        <v>19</v>
      </c>
      <c r="P3" s="531" t="s">
        <v>29</v>
      </c>
      <c r="Q3" s="532"/>
      <c r="R3" s="532"/>
      <c r="S3" s="533"/>
      <c r="T3" s="555" t="s">
        <v>30</v>
      </c>
      <c r="U3" s="557" t="s">
        <v>50</v>
      </c>
      <c r="V3" s="557" t="s">
        <v>49</v>
      </c>
      <c r="W3" s="555" t="s">
        <v>31</v>
      </c>
      <c r="X3" s="559" t="s">
        <v>48</v>
      </c>
      <c r="Y3" s="576" t="s">
        <v>22</v>
      </c>
      <c r="Z3" s="578" t="s">
        <v>23</v>
      </c>
    </row>
    <row r="4" spans="1:26" ht="32.450000000000003" customHeight="1" thickBot="1" x14ac:dyDescent="0.3">
      <c r="A4" s="547"/>
      <c r="B4" s="565"/>
      <c r="C4" s="549"/>
      <c r="D4" s="549"/>
      <c r="E4" s="549"/>
      <c r="F4" s="551"/>
      <c r="G4" s="554"/>
      <c r="H4" s="575"/>
      <c r="I4" s="539"/>
      <c r="J4" s="547"/>
      <c r="K4" s="567"/>
      <c r="L4" s="581"/>
      <c r="M4" s="578"/>
      <c r="N4" s="576"/>
      <c r="O4" s="578"/>
      <c r="P4" s="34" t="s">
        <v>45</v>
      </c>
      <c r="Q4" s="33" t="s">
        <v>51</v>
      </c>
      <c r="R4" s="33" t="s">
        <v>33</v>
      </c>
      <c r="S4" s="58" t="s">
        <v>52</v>
      </c>
      <c r="T4" s="556"/>
      <c r="U4" s="558"/>
      <c r="V4" s="558"/>
      <c r="W4" s="556"/>
      <c r="X4" s="560"/>
      <c r="Y4" s="577"/>
      <c r="Z4" s="579"/>
    </row>
    <row r="5" spans="1:26" ht="79.5" customHeight="1" x14ac:dyDescent="0.25">
      <c r="A5" s="217">
        <v>1</v>
      </c>
      <c r="B5" s="218" t="s">
        <v>149</v>
      </c>
      <c r="C5" s="219" t="s">
        <v>53</v>
      </c>
      <c r="D5" s="138">
        <v>60159138</v>
      </c>
      <c r="E5" s="220" t="s">
        <v>151</v>
      </c>
      <c r="F5" s="226">
        <v>600096645</v>
      </c>
      <c r="G5" s="221" t="s">
        <v>150</v>
      </c>
      <c r="H5" s="221" t="s">
        <v>55</v>
      </c>
      <c r="I5" s="221" t="s">
        <v>56</v>
      </c>
      <c r="J5" s="222" t="s">
        <v>57</v>
      </c>
      <c r="K5" s="221" t="s">
        <v>317</v>
      </c>
      <c r="L5" s="135">
        <v>800000</v>
      </c>
      <c r="M5" s="136">
        <f t="shared" ref="M5:M62" si="0">L5*0.85</f>
        <v>680000</v>
      </c>
      <c r="N5" s="346">
        <v>45292</v>
      </c>
      <c r="O5" s="347">
        <v>45992</v>
      </c>
      <c r="P5" s="140" t="s">
        <v>75</v>
      </c>
      <c r="Q5" s="138" t="s">
        <v>75</v>
      </c>
      <c r="R5" s="138" t="s">
        <v>75</v>
      </c>
      <c r="S5" s="93" t="s">
        <v>58</v>
      </c>
      <c r="T5" s="227" t="s">
        <v>75</v>
      </c>
      <c r="U5" s="227" t="s">
        <v>75</v>
      </c>
      <c r="V5" s="227" t="s">
        <v>75</v>
      </c>
      <c r="W5" s="227" t="s">
        <v>75</v>
      </c>
      <c r="X5" s="227" t="s">
        <v>58</v>
      </c>
      <c r="Y5" s="140" t="s">
        <v>318</v>
      </c>
      <c r="Z5" s="141" t="s">
        <v>345</v>
      </c>
    </row>
    <row r="6" spans="1:26" ht="127.5" customHeight="1" x14ac:dyDescent="0.25">
      <c r="A6" s="38">
        <v>2</v>
      </c>
      <c r="B6" s="228" t="s">
        <v>149</v>
      </c>
      <c r="C6" s="229" t="s">
        <v>53</v>
      </c>
      <c r="D6" s="230">
        <v>60159138</v>
      </c>
      <c r="E6" s="231" t="s">
        <v>151</v>
      </c>
      <c r="F6" s="232">
        <v>600096645</v>
      </c>
      <c r="G6" s="224" t="s">
        <v>596</v>
      </c>
      <c r="H6" s="224" t="s">
        <v>55</v>
      </c>
      <c r="I6" s="224" t="s">
        <v>56</v>
      </c>
      <c r="J6" s="224" t="s">
        <v>57</v>
      </c>
      <c r="K6" s="224" t="s">
        <v>597</v>
      </c>
      <c r="L6" s="225">
        <v>600000</v>
      </c>
      <c r="M6" s="233">
        <f t="shared" si="0"/>
        <v>510000</v>
      </c>
      <c r="N6" s="133">
        <v>45292</v>
      </c>
      <c r="O6" s="348">
        <v>45992</v>
      </c>
      <c r="P6" s="215" t="s">
        <v>75</v>
      </c>
      <c r="Q6" s="230" t="s">
        <v>75</v>
      </c>
      <c r="R6" s="230" t="s">
        <v>75</v>
      </c>
      <c r="S6" s="234" t="s">
        <v>58</v>
      </c>
      <c r="T6" s="235" t="s">
        <v>75</v>
      </c>
      <c r="U6" s="235" t="s">
        <v>75</v>
      </c>
      <c r="V6" s="235" t="s">
        <v>75</v>
      </c>
      <c r="W6" s="235" t="s">
        <v>75</v>
      </c>
      <c r="X6" s="235" t="s">
        <v>58</v>
      </c>
      <c r="Y6" s="215" t="s">
        <v>318</v>
      </c>
      <c r="Z6" s="216" t="s">
        <v>345</v>
      </c>
    </row>
    <row r="7" spans="1:26" ht="69" customHeight="1" x14ac:dyDescent="0.25">
      <c r="A7" s="38">
        <v>3</v>
      </c>
      <c r="B7" s="91" t="s">
        <v>319</v>
      </c>
      <c r="C7" s="25" t="s">
        <v>53</v>
      </c>
      <c r="D7" s="28">
        <v>60159138</v>
      </c>
      <c r="E7" s="37" t="s">
        <v>151</v>
      </c>
      <c r="F7" s="59">
        <v>600096645</v>
      </c>
      <c r="G7" s="44" t="s">
        <v>152</v>
      </c>
      <c r="H7" s="44" t="s">
        <v>55</v>
      </c>
      <c r="I7" s="44" t="s">
        <v>56</v>
      </c>
      <c r="J7" s="44" t="s">
        <v>57</v>
      </c>
      <c r="K7" s="44" t="s">
        <v>320</v>
      </c>
      <c r="L7" s="65">
        <v>200000</v>
      </c>
      <c r="M7" s="90">
        <f t="shared" si="0"/>
        <v>170000</v>
      </c>
      <c r="N7" s="54">
        <v>44927</v>
      </c>
      <c r="O7" s="56">
        <v>45627</v>
      </c>
      <c r="P7" s="100" t="s">
        <v>75</v>
      </c>
      <c r="Q7" s="28" t="s">
        <v>75</v>
      </c>
      <c r="R7" s="28" t="s">
        <v>58</v>
      </c>
      <c r="S7" s="59" t="s">
        <v>75</v>
      </c>
      <c r="T7" s="52" t="s">
        <v>75</v>
      </c>
      <c r="U7" s="52" t="s">
        <v>75</v>
      </c>
      <c r="V7" s="52" t="s">
        <v>75</v>
      </c>
      <c r="W7" s="52" t="s">
        <v>75</v>
      </c>
      <c r="X7" s="52" t="s">
        <v>75</v>
      </c>
      <c r="Y7" s="100" t="s">
        <v>318</v>
      </c>
      <c r="Z7" s="101" t="s">
        <v>345</v>
      </c>
    </row>
    <row r="8" spans="1:26" ht="51" x14ac:dyDescent="0.25">
      <c r="A8" s="38">
        <v>4</v>
      </c>
      <c r="B8" s="91" t="s">
        <v>321</v>
      </c>
      <c r="C8" s="25" t="s">
        <v>53</v>
      </c>
      <c r="D8" s="28">
        <v>60159138</v>
      </c>
      <c r="E8" s="37" t="s">
        <v>151</v>
      </c>
      <c r="F8" s="59">
        <v>600096645</v>
      </c>
      <c r="G8" s="44" t="s">
        <v>153</v>
      </c>
      <c r="H8" s="44" t="s">
        <v>55</v>
      </c>
      <c r="I8" s="44" t="s">
        <v>56</v>
      </c>
      <c r="J8" s="44" t="s">
        <v>57</v>
      </c>
      <c r="K8" s="44" t="s">
        <v>322</v>
      </c>
      <c r="L8" s="65">
        <v>400000</v>
      </c>
      <c r="M8" s="90">
        <f t="shared" si="0"/>
        <v>340000</v>
      </c>
      <c r="N8" s="54">
        <v>44927</v>
      </c>
      <c r="O8" s="56">
        <v>45627</v>
      </c>
      <c r="P8" s="100" t="s">
        <v>75</v>
      </c>
      <c r="Q8" s="28" t="s">
        <v>58</v>
      </c>
      <c r="R8" s="28" t="s">
        <v>58</v>
      </c>
      <c r="S8" s="59" t="s">
        <v>75</v>
      </c>
      <c r="T8" s="52" t="s">
        <v>75</v>
      </c>
      <c r="U8" s="52" t="s">
        <v>75</v>
      </c>
      <c r="V8" s="52" t="s">
        <v>75</v>
      </c>
      <c r="W8" s="52" t="s">
        <v>75</v>
      </c>
      <c r="X8" s="52" t="s">
        <v>75</v>
      </c>
      <c r="Y8" s="100" t="s">
        <v>318</v>
      </c>
      <c r="Z8" s="101" t="s">
        <v>345</v>
      </c>
    </row>
    <row r="9" spans="1:26" ht="83.25" customHeight="1" x14ac:dyDescent="0.25">
      <c r="A9" s="38">
        <v>5</v>
      </c>
      <c r="B9" s="91" t="s">
        <v>142</v>
      </c>
      <c r="C9" s="25" t="s">
        <v>53</v>
      </c>
      <c r="D9" s="28">
        <v>60159154</v>
      </c>
      <c r="E9" s="37" t="s">
        <v>144</v>
      </c>
      <c r="F9" s="59">
        <v>600096386</v>
      </c>
      <c r="G9" s="44" t="s">
        <v>143</v>
      </c>
      <c r="H9" s="44" t="s">
        <v>55</v>
      </c>
      <c r="I9" s="44" t="s">
        <v>56</v>
      </c>
      <c r="J9" s="44" t="s">
        <v>57</v>
      </c>
      <c r="K9" s="44" t="s">
        <v>323</v>
      </c>
      <c r="L9" s="65">
        <v>3500000</v>
      </c>
      <c r="M9" s="90">
        <f t="shared" si="0"/>
        <v>2975000</v>
      </c>
      <c r="N9" s="54">
        <v>45658</v>
      </c>
      <c r="O9" s="56">
        <v>46722</v>
      </c>
      <c r="P9" s="100" t="s">
        <v>75</v>
      </c>
      <c r="Q9" s="28" t="s">
        <v>58</v>
      </c>
      <c r="R9" s="28" t="s">
        <v>58</v>
      </c>
      <c r="S9" s="59" t="s">
        <v>75</v>
      </c>
      <c r="T9" s="52" t="s">
        <v>75</v>
      </c>
      <c r="U9" s="52" t="s">
        <v>75</v>
      </c>
      <c r="V9" s="52" t="s">
        <v>58</v>
      </c>
      <c r="W9" s="52" t="s">
        <v>58</v>
      </c>
      <c r="X9" s="52" t="s">
        <v>75</v>
      </c>
      <c r="Y9" s="100" t="s">
        <v>318</v>
      </c>
      <c r="Z9" s="101" t="s">
        <v>345</v>
      </c>
    </row>
    <row r="10" spans="1:26" ht="83.25" customHeight="1" x14ac:dyDescent="0.25">
      <c r="A10" s="38">
        <v>6</v>
      </c>
      <c r="B10" s="91" t="s">
        <v>142</v>
      </c>
      <c r="C10" s="25" t="s">
        <v>53</v>
      </c>
      <c r="D10" s="28">
        <v>60159154</v>
      </c>
      <c r="E10" s="37" t="s">
        <v>239</v>
      </c>
      <c r="F10" s="59">
        <v>600096386</v>
      </c>
      <c r="G10" s="44" t="s">
        <v>238</v>
      </c>
      <c r="H10" s="44" t="s">
        <v>55</v>
      </c>
      <c r="I10" s="44" t="s">
        <v>56</v>
      </c>
      <c r="J10" s="44" t="s">
        <v>57</v>
      </c>
      <c r="K10" s="44" t="s">
        <v>324</v>
      </c>
      <c r="L10" s="65">
        <v>500000</v>
      </c>
      <c r="M10" s="90">
        <f t="shared" si="0"/>
        <v>425000</v>
      </c>
      <c r="N10" s="54">
        <v>45658</v>
      </c>
      <c r="O10" s="56">
        <v>46357</v>
      </c>
      <c r="P10" s="100" t="s">
        <v>75</v>
      </c>
      <c r="Q10" s="28" t="s">
        <v>75</v>
      </c>
      <c r="R10" s="28" t="s">
        <v>75</v>
      </c>
      <c r="S10" s="59" t="s">
        <v>75</v>
      </c>
      <c r="T10" s="52" t="s">
        <v>75</v>
      </c>
      <c r="U10" s="52" t="s">
        <v>75</v>
      </c>
      <c r="V10" s="52" t="s">
        <v>75</v>
      </c>
      <c r="W10" s="52" t="s">
        <v>75</v>
      </c>
      <c r="X10" s="52" t="s">
        <v>75</v>
      </c>
      <c r="Y10" s="100" t="s">
        <v>318</v>
      </c>
      <c r="Z10" s="101" t="s">
        <v>345</v>
      </c>
    </row>
    <row r="11" spans="1:26" ht="83.25" customHeight="1" x14ac:dyDescent="0.25">
      <c r="A11" s="38">
        <v>7</v>
      </c>
      <c r="B11" s="170" t="s">
        <v>142</v>
      </c>
      <c r="C11" s="171" t="s">
        <v>53</v>
      </c>
      <c r="D11" s="172">
        <v>60159154</v>
      </c>
      <c r="E11" s="173" t="s">
        <v>144</v>
      </c>
      <c r="F11" s="174">
        <v>600096386</v>
      </c>
      <c r="G11" s="175" t="s">
        <v>249</v>
      </c>
      <c r="H11" s="175" t="s">
        <v>55</v>
      </c>
      <c r="I11" s="175" t="s">
        <v>56</v>
      </c>
      <c r="J11" s="175" t="s">
        <v>57</v>
      </c>
      <c r="K11" s="175" t="s">
        <v>325</v>
      </c>
      <c r="L11" s="176">
        <v>200000</v>
      </c>
      <c r="M11" s="177">
        <f t="shared" si="0"/>
        <v>170000</v>
      </c>
      <c r="N11" s="200">
        <v>44531</v>
      </c>
      <c r="O11" s="198">
        <v>44896</v>
      </c>
      <c r="P11" s="201" t="s">
        <v>58</v>
      </c>
      <c r="Q11" s="172" t="s">
        <v>75</v>
      </c>
      <c r="R11" s="172" t="s">
        <v>75</v>
      </c>
      <c r="S11" s="174" t="s">
        <v>58</v>
      </c>
      <c r="T11" s="180" t="s">
        <v>75</v>
      </c>
      <c r="U11" s="180" t="s">
        <v>75</v>
      </c>
      <c r="V11" s="180" t="s">
        <v>75</v>
      </c>
      <c r="W11" s="180" t="s">
        <v>75</v>
      </c>
      <c r="X11" s="180" t="s">
        <v>75</v>
      </c>
      <c r="Y11" s="201" t="s">
        <v>625</v>
      </c>
      <c r="Z11" s="202" t="s">
        <v>345</v>
      </c>
    </row>
    <row r="12" spans="1:26" ht="83.25" customHeight="1" x14ac:dyDescent="0.25">
      <c r="A12" s="38">
        <v>8</v>
      </c>
      <c r="B12" s="170" t="s">
        <v>142</v>
      </c>
      <c r="C12" s="171" t="s">
        <v>53</v>
      </c>
      <c r="D12" s="172">
        <v>60159154</v>
      </c>
      <c r="E12" s="173" t="s">
        <v>144</v>
      </c>
      <c r="F12" s="174">
        <v>600096386</v>
      </c>
      <c r="G12" s="175" t="s">
        <v>300</v>
      </c>
      <c r="H12" s="175" t="s">
        <v>55</v>
      </c>
      <c r="I12" s="175" t="s">
        <v>56</v>
      </c>
      <c r="J12" s="175" t="s">
        <v>57</v>
      </c>
      <c r="K12" s="175" t="s">
        <v>326</v>
      </c>
      <c r="L12" s="176">
        <v>600000</v>
      </c>
      <c r="M12" s="177">
        <f t="shared" si="0"/>
        <v>510000</v>
      </c>
      <c r="N12" s="200">
        <v>44621</v>
      </c>
      <c r="O12" s="198">
        <v>44896</v>
      </c>
      <c r="P12" s="201" t="s">
        <v>75</v>
      </c>
      <c r="Q12" s="172" t="s">
        <v>75</v>
      </c>
      <c r="R12" s="172" t="s">
        <v>75</v>
      </c>
      <c r="S12" s="174" t="s">
        <v>75</v>
      </c>
      <c r="T12" s="180" t="s">
        <v>75</v>
      </c>
      <c r="U12" s="180" t="s">
        <v>75</v>
      </c>
      <c r="V12" s="180" t="s">
        <v>58</v>
      </c>
      <c r="W12" s="180" t="s">
        <v>58</v>
      </c>
      <c r="X12" s="180" t="s">
        <v>75</v>
      </c>
      <c r="Y12" s="201" t="s">
        <v>625</v>
      </c>
      <c r="Z12" s="202" t="s">
        <v>345</v>
      </c>
    </row>
    <row r="13" spans="1:26" ht="83.25" customHeight="1" x14ac:dyDescent="0.25">
      <c r="A13" s="169">
        <v>9</v>
      </c>
      <c r="B13" s="170" t="s">
        <v>142</v>
      </c>
      <c r="C13" s="171" t="s">
        <v>53</v>
      </c>
      <c r="D13" s="172">
        <v>60159154</v>
      </c>
      <c r="E13" s="173" t="s">
        <v>144</v>
      </c>
      <c r="F13" s="174">
        <v>600096386</v>
      </c>
      <c r="G13" s="175" t="s">
        <v>327</v>
      </c>
      <c r="H13" s="175" t="s">
        <v>55</v>
      </c>
      <c r="I13" s="175" t="s">
        <v>56</v>
      </c>
      <c r="J13" s="175" t="s">
        <v>57</v>
      </c>
      <c r="K13" s="175" t="s">
        <v>328</v>
      </c>
      <c r="L13" s="176">
        <v>150000</v>
      </c>
      <c r="M13" s="177">
        <f t="shared" si="0"/>
        <v>127500</v>
      </c>
      <c r="N13" s="200">
        <v>44531</v>
      </c>
      <c r="O13" s="198">
        <v>45261</v>
      </c>
      <c r="P13" s="201" t="s">
        <v>75</v>
      </c>
      <c r="Q13" s="172" t="s">
        <v>58</v>
      </c>
      <c r="R13" s="172" t="s">
        <v>58</v>
      </c>
      <c r="S13" s="174" t="s">
        <v>58</v>
      </c>
      <c r="T13" s="180" t="s">
        <v>75</v>
      </c>
      <c r="U13" s="180" t="s">
        <v>75</v>
      </c>
      <c r="V13" s="180" t="s">
        <v>75</v>
      </c>
      <c r="W13" s="180" t="s">
        <v>75</v>
      </c>
      <c r="X13" s="180" t="s">
        <v>75</v>
      </c>
      <c r="Y13" s="201" t="s">
        <v>625</v>
      </c>
      <c r="Z13" s="202" t="s">
        <v>345</v>
      </c>
    </row>
    <row r="14" spans="1:26" ht="67.5" customHeight="1" x14ac:dyDescent="0.25">
      <c r="A14" s="38">
        <v>10</v>
      </c>
      <c r="B14" s="91" t="s">
        <v>261</v>
      </c>
      <c r="C14" s="25" t="s">
        <v>53</v>
      </c>
      <c r="D14" s="28">
        <v>46496921</v>
      </c>
      <c r="E14" s="37" t="s">
        <v>262</v>
      </c>
      <c r="F14" s="59">
        <v>600096106</v>
      </c>
      <c r="G14" s="44" t="s">
        <v>329</v>
      </c>
      <c r="H14" s="44" t="s">
        <v>55</v>
      </c>
      <c r="I14" s="44" t="s">
        <v>56</v>
      </c>
      <c r="J14" s="44" t="s">
        <v>57</v>
      </c>
      <c r="K14" s="44" t="s">
        <v>503</v>
      </c>
      <c r="L14" s="65">
        <v>65000000</v>
      </c>
      <c r="M14" s="90">
        <f t="shared" si="0"/>
        <v>55250000</v>
      </c>
      <c r="N14" s="54">
        <v>45658</v>
      </c>
      <c r="O14" s="56">
        <v>47088</v>
      </c>
      <c r="P14" s="100" t="s">
        <v>75</v>
      </c>
      <c r="Q14" s="28" t="s">
        <v>75</v>
      </c>
      <c r="R14" s="28" t="s">
        <v>75</v>
      </c>
      <c r="S14" s="59" t="s">
        <v>75</v>
      </c>
      <c r="T14" s="52" t="s">
        <v>75</v>
      </c>
      <c r="U14" s="52" t="s">
        <v>75</v>
      </c>
      <c r="V14" s="52" t="s">
        <v>58</v>
      </c>
      <c r="W14" s="52" t="s">
        <v>58</v>
      </c>
      <c r="X14" s="52" t="s">
        <v>75</v>
      </c>
      <c r="Y14" s="100" t="s">
        <v>318</v>
      </c>
      <c r="Z14" s="101" t="s">
        <v>345</v>
      </c>
    </row>
    <row r="15" spans="1:26" ht="127.5" x14ac:dyDescent="0.25">
      <c r="A15" s="38">
        <v>11</v>
      </c>
      <c r="B15" s="91" t="s">
        <v>261</v>
      </c>
      <c r="C15" s="25" t="s">
        <v>53</v>
      </c>
      <c r="D15" s="28">
        <v>46496921</v>
      </c>
      <c r="E15" s="37" t="s">
        <v>264</v>
      </c>
      <c r="F15" s="59">
        <v>600096106</v>
      </c>
      <c r="G15" s="44" t="s">
        <v>263</v>
      </c>
      <c r="H15" s="44" t="s">
        <v>55</v>
      </c>
      <c r="I15" s="44" t="s">
        <v>56</v>
      </c>
      <c r="J15" s="44" t="s">
        <v>57</v>
      </c>
      <c r="K15" s="44" t="s">
        <v>330</v>
      </c>
      <c r="L15" s="65">
        <v>10000000</v>
      </c>
      <c r="M15" s="90">
        <f t="shared" si="0"/>
        <v>8500000</v>
      </c>
      <c r="N15" s="54">
        <v>45658</v>
      </c>
      <c r="O15" s="56">
        <v>46722</v>
      </c>
      <c r="P15" s="100" t="s">
        <v>75</v>
      </c>
      <c r="Q15" s="28" t="s">
        <v>58</v>
      </c>
      <c r="R15" s="28" t="s">
        <v>58</v>
      </c>
      <c r="S15" s="59" t="s">
        <v>75</v>
      </c>
      <c r="T15" s="52" t="s">
        <v>75</v>
      </c>
      <c r="U15" s="52" t="s">
        <v>75</v>
      </c>
      <c r="V15" s="52" t="s">
        <v>58</v>
      </c>
      <c r="W15" s="52" t="s">
        <v>58</v>
      </c>
      <c r="X15" s="52" t="s">
        <v>75</v>
      </c>
      <c r="Y15" s="100" t="s">
        <v>318</v>
      </c>
      <c r="Z15" s="101" t="s">
        <v>345</v>
      </c>
    </row>
    <row r="16" spans="1:26" ht="72" customHeight="1" x14ac:dyDescent="0.25">
      <c r="A16" s="38">
        <v>12</v>
      </c>
      <c r="B16" s="91" t="s">
        <v>261</v>
      </c>
      <c r="C16" s="25" t="s">
        <v>53</v>
      </c>
      <c r="D16" s="28">
        <v>46496921</v>
      </c>
      <c r="E16" s="37" t="s">
        <v>262</v>
      </c>
      <c r="F16" s="59">
        <v>600096106</v>
      </c>
      <c r="G16" s="44" t="s">
        <v>265</v>
      </c>
      <c r="H16" s="44" t="s">
        <v>55</v>
      </c>
      <c r="I16" s="44" t="s">
        <v>56</v>
      </c>
      <c r="J16" s="44" t="s">
        <v>57</v>
      </c>
      <c r="K16" s="44" t="s">
        <v>331</v>
      </c>
      <c r="L16" s="65">
        <v>5000000</v>
      </c>
      <c r="M16" s="90">
        <f t="shared" si="0"/>
        <v>4250000</v>
      </c>
      <c r="N16" s="54">
        <v>45292</v>
      </c>
      <c r="O16" s="56">
        <v>46722</v>
      </c>
      <c r="P16" s="100" t="s">
        <v>75</v>
      </c>
      <c r="Q16" s="28" t="s">
        <v>75</v>
      </c>
      <c r="R16" s="28" t="s">
        <v>58</v>
      </c>
      <c r="S16" s="59" t="s">
        <v>75</v>
      </c>
      <c r="T16" s="52" t="s">
        <v>75</v>
      </c>
      <c r="U16" s="52" t="s">
        <v>75</v>
      </c>
      <c r="V16" s="52" t="s">
        <v>58</v>
      </c>
      <c r="W16" s="52" t="s">
        <v>58</v>
      </c>
      <c r="X16" s="52" t="s">
        <v>75</v>
      </c>
      <c r="Y16" s="100" t="s">
        <v>318</v>
      </c>
      <c r="Z16" s="101" t="s">
        <v>345</v>
      </c>
    </row>
    <row r="17" spans="1:26" ht="90" customHeight="1" x14ac:dyDescent="0.25">
      <c r="A17" s="38">
        <v>13</v>
      </c>
      <c r="B17" s="91" t="s">
        <v>307</v>
      </c>
      <c r="C17" s="25" t="s">
        <v>53</v>
      </c>
      <c r="D17" s="28">
        <v>60159146</v>
      </c>
      <c r="E17" s="37" t="s">
        <v>308</v>
      </c>
      <c r="F17" s="59">
        <v>600096378</v>
      </c>
      <c r="G17" s="44" t="s">
        <v>309</v>
      </c>
      <c r="H17" s="44" t="s">
        <v>55</v>
      </c>
      <c r="I17" s="44" t="s">
        <v>56</v>
      </c>
      <c r="J17" s="44" t="s">
        <v>57</v>
      </c>
      <c r="K17" s="44" t="s">
        <v>332</v>
      </c>
      <c r="L17" s="65">
        <v>2500000</v>
      </c>
      <c r="M17" s="90">
        <f t="shared" si="0"/>
        <v>2125000</v>
      </c>
      <c r="N17" s="54">
        <v>45292</v>
      </c>
      <c r="O17" s="56">
        <v>46966</v>
      </c>
      <c r="P17" s="100" t="s">
        <v>75</v>
      </c>
      <c r="Q17" s="28" t="s">
        <v>75</v>
      </c>
      <c r="R17" s="28" t="s">
        <v>75</v>
      </c>
      <c r="S17" s="59" t="s">
        <v>75</v>
      </c>
      <c r="T17" s="52" t="s">
        <v>75</v>
      </c>
      <c r="U17" s="52" t="s">
        <v>75</v>
      </c>
      <c r="V17" s="52" t="s">
        <v>58</v>
      </c>
      <c r="W17" s="52" t="s">
        <v>58</v>
      </c>
      <c r="X17" s="52" t="s">
        <v>75</v>
      </c>
      <c r="Y17" s="100" t="s">
        <v>318</v>
      </c>
      <c r="Z17" s="101" t="s">
        <v>345</v>
      </c>
    </row>
    <row r="18" spans="1:26" ht="112.5" customHeight="1" x14ac:dyDescent="0.25">
      <c r="A18" s="38">
        <v>14</v>
      </c>
      <c r="B18" s="91" t="s">
        <v>307</v>
      </c>
      <c r="C18" s="25" t="s">
        <v>53</v>
      </c>
      <c r="D18" s="28">
        <v>60159146</v>
      </c>
      <c r="E18" s="37" t="s">
        <v>308</v>
      </c>
      <c r="F18" s="59">
        <v>600096378</v>
      </c>
      <c r="G18" s="44" t="s">
        <v>774</v>
      </c>
      <c r="H18" s="44" t="s">
        <v>55</v>
      </c>
      <c r="I18" s="44" t="s">
        <v>56</v>
      </c>
      <c r="J18" s="44" t="s">
        <v>57</v>
      </c>
      <c r="K18" s="44" t="s">
        <v>333</v>
      </c>
      <c r="L18" s="65">
        <v>20000000</v>
      </c>
      <c r="M18" s="90">
        <f t="shared" si="0"/>
        <v>17000000</v>
      </c>
      <c r="N18" s="54">
        <v>45292</v>
      </c>
      <c r="O18" s="56">
        <v>45901</v>
      </c>
      <c r="P18" s="100" t="s">
        <v>58</v>
      </c>
      <c r="Q18" s="28" t="s">
        <v>75</v>
      </c>
      <c r="R18" s="28" t="s">
        <v>75</v>
      </c>
      <c r="S18" s="59" t="s">
        <v>58</v>
      </c>
      <c r="T18" s="52" t="s">
        <v>75</v>
      </c>
      <c r="U18" s="52" t="s">
        <v>75</v>
      </c>
      <c r="V18" s="52" t="s">
        <v>75</v>
      </c>
      <c r="W18" s="52" t="s">
        <v>75</v>
      </c>
      <c r="X18" s="52" t="s">
        <v>58</v>
      </c>
      <c r="Y18" s="100" t="s">
        <v>730</v>
      </c>
      <c r="Z18" s="101" t="s">
        <v>345</v>
      </c>
    </row>
    <row r="19" spans="1:26" ht="69" customHeight="1" x14ac:dyDescent="0.25">
      <c r="A19" s="38">
        <v>15</v>
      </c>
      <c r="B19" s="91" t="s">
        <v>266</v>
      </c>
      <c r="C19" s="25" t="s">
        <v>53</v>
      </c>
      <c r="D19" s="28">
        <v>48161292</v>
      </c>
      <c r="E19" s="37" t="s">
        <v>267</v>
      </c>
      <c r="F19" s="59">
        <v>600096211</v>
      </c>
      <c r="G19" s="44" t="s">
        <v>268</v>
      </c>
      <c r="H19" s="44" t="s">
        <v>55</v>
      </c>
      <c r="I19" s="44" t="s">
        <v>56</v>
      </c>
      <c r="J19" s="44" t="s">
        <v>57</v>
      </c>
      <c r="K19" s="44" t="s">
        <v>504</v>
      </c>
      <c r="L19" s="65">
        <v>200000</v>
      </c>
      <c r="M19" s="90">
        <f t="shared" si="0"/>
        <v>170000</v>
      </c>
      <c r="N19" s="54">
        <v>45292</v>
      </c>
      <c r="O19" s="56">
        <v>46357</v>
      </c>
      <c r="P19" s="100" t="s">
        <v>75</v>
      </c>
      <c r="Q19" s="28" t="s">
        <v>58</v>
      </c>
      <c r="R19" s="28" t="s">
        <v>75</v>
      </c>
      <c r="S19" s="59" t="s">
        <v>75</v>
      </c>
      <c r="T19" s="52" t="s">
        <v>75</v>
      </c>
      <c r="U19" s="52" t="s">
        <v>75</v>
      </c>
      <c r="V19" s="52" t="s">
        <v>58</v>
      </c>
      <c r="W19" s="52" t="s">
        <v>58</v>
      </c>
      <c r="X19" s="52" t="s">
        <v>75</v>
      </c>
      <c r="Y19" s="100" t="s">
        <v>318</v>
      </c>
      <c r="Z19" s="101" t="s">
        <v>345</v>
      </c>
    </row>
    <row r="20" spans="1:26" ht="72" customHeight="1" x14ac:dyDescent="0.25">
      <c r="A20" s="38">
        <v>16</v>
      </c>
      <c r="B20" s="91" t="s">
        <v>266</v>
      </c>
      <c r="C20" s="25" t="s">
        <v>53</v>
      </c>
      <c r="D20" s="28">
        <v>48161292</v>
      </c>
      <c r="E20" s="37" t="s">
        <v>267</v>
      </c>
      <c r="F20" s="59">
        <v>600096211</v>
      </c>
      <c r="G20" s="44" t="s">
        <v>269</v>
      </c>
      <c r="H20" s="44" t="s">
        <v>55</v>
      </c>
      <c r="I20" s="44" t="s">
        <v>56</v>
      </c>
      <c r="J20" s="44" t="s">
        <v>57</v>
      </c>
      <c r="K20" s="44" t="s">
        <v>334</v>
      </c>
      <c r="L20" s="65">
        <v>350000</v>
      </c>
      <c r="M20" s="90">
        <f t="shared" si="0"/>
        <v>297500</v>
      </c>
      <c r="N20" s="54">
        <v>45292</v>
      </c>
      <c r="O20" s="56">
        <v>46357</v>
      </c>
      <c r="P20" s="100" t="s">
        <v>58</v>
      </c>
      <c r="Q20" s="28" t="s">
        <v>58</v>
      </c>
      <c r="R20" s="28" t="s">
        <v>58</v>
      </c>
      <c r="S20" s="59" t="s">
        <v>75</v>
      </c>
      <c r="T20" s="52" t="s">
        <v>75</v>
      </c>
      <c r="U20" s="52" t="s">
        <v>75</v>
      </c>
      <c r="V20" s="52" t="s">
        <v>58</v>
      </c>
      <c r="W20" s="52" t="s">
        <v>58</v>
      </c>
      <c r="X20" s="52" t="s">
        <v>75</v>
      </c>
      <c r="Y20" s="100" t="s">
        <v>318</v>
      </c>
      <c r="Z20" s="101" t="s">
        <v>345</v>
      </c>
    </row>
    <row r="21" spans="1:26" ht="83.25" customHeight="1" x14ac:dyDescent="0.25">
      <c r="A21" s="169">
        <v>17</v>
      </c>
      <c r="B21" s="170" t="s">
        <v>173</v>
      </c>
      <c r="C21" s="171" t="s">
        <v>53</v>
      </c>
      <c r="D21" s="172">
        <v>60159022</v>
      </c>
      <c r="E21" s="173" t="s">
        <v>174</v>
      </c>
      <c r="F21" s="174">
        <v>600096327</v>
      </c>
      <c r="G21" s="175" t="s">
        <v>175</v>
      </c>
      <c r="H21" s="175" t="s">
        <v>55</v>
      </c>
      <c r="I21" s="175" t="s">
        <v>56</v>
      </c>
      <c r="J21" s="175" t="s">
        <v>57</v>
      </c>
      <c r="K21" s="175" t="s">
        <v>505</v>
      </c>
      <c r="L21" s="176">
        <v>16000000</v>
      </c>
      <c r="M21" s="177">
        <f t="shared" si="0"/>
        <v>13600000</v>
      </c>
      <c r="N21" s="200">
        <v>45078</v>
      </c>
      <c r="O21" s="198">
        <v>45261</v>
      </c>
      <c r="P21" s="201" t="s">
        <v>75</v>
      </c>
      <c r="Q21" s="172" t="s">
        <v>75</v>
      </c>
      <c r="R21" s="172" t="s">
        <v>75</v>
      </c>
      <c r="S21" s="174" t="s">
        <v>75</v>
      </c>
      <c r="T21" s="180" t="s">
        <v>75</v>
      </c>
      <c r="U21" s="180" t="s">
        <v>75</v>
      </c>
      <c r="V21" s="180" t="s">
        <v>58</v>
      </c>
      <c r="W21" s="180" t="s">
        <v>58</v>
      </c>
      <c r="X21" s="180" t="s">
        <v>75</v>
      </c>
      <c r="Y21" s="201" t="s">
        <v>625</v>
      </c>
      <c r="Z21" s="202"/>
    </row>
    <row r="22" spans="1:26" ht="86.25" customHeight="1" x14ac:dyDescent="0.25">
      <c r="A22" s="38">
        <v>18</v>
      </c>
      <c r="B22" s="91" t="s">
        <v>173</v>
      </c>
      <c r="C22" s="25" t="s">
        <v>53</v>
      </c>
      <c r="D22" s="28">
        <v>60159022</v>
      </c>
      <c r="E22" s="236">
        <v>117500321</v>
      </c>
      <c r="F22" s="59">
        <v>600096327</v>
      </c>
      <c r="G22" s="44" t="s">
        <v>336</v>
      </c>
      <c r="H22" s="44" t="s">
        <v>55</v>
      </c>
      <c r="I22" s="44" t="s">
        <v>56</v>
      </c>
      <c r="J22" s="44" t="s">
        <v>57</v>
      </c>
      <c r="K22" s="44" t="s">
        <v>506</v>
      </c>
      <c r="L22" s="36" t="s">
        <v>731</v>
      </c>
      <c r="M22" s="90">
        <f>50000000*0.85</f>
        <v>42500000</v>
      </c>
      <c r="N22" s="54">
        <v>45292</v>
      </c>
      <c r="O22" s="56">
        <v>45992</v>
      </c>
      <c r="P22" s="100" t="s">
        <v>75</v>
      </c>
      <c r="Q22" s="28" t="s">
        <v>75</v>
      </c>
      <c r="R22" s="28" t="s">
        <v>75</v>
      </c>
      <c r="S22" s="59" t="s">
        <v>75</v>
      </c>
      <c r="T22" s="52" t="s">
        <v>75</v>
      </c>
      <c r="U22" s="52" t="s">
        <v>75</v>
      </c>
      <c r="V22" s="52" t="s">
        <v>58</v>
      </c>
      <c r="W22" s="52" t="s">
        <v>58</v>
      </c>
      <c r="X22" s="52" t="s">
        <v>58</v>
      </c>
      <c r="Y22" s="100" t="s">
        <v>338</v>
      </c>
      <c r="Z22" s="101" t="s">
        <v>345</v>
      </c>
    </row>
    <row r="23" spans="1:26" ht="111" customHeight="1" x14ac:dyDescent="0.25">
      <c r="A23" s="38">
        <v>19</v>
      </c>
      <c r="B23" s="91" t="s">
        <v>65</v>
      </c>
      <c r="C23" s="25" t="s">
        <v>53</v>
      </c>
      <c r="D23" s="28">
        <v>60159065</v>
      </c>
      <c r="E23" s="28" t="s">
        <v>61</v>
      </c>
      <c r="F23" s="59">
        <v>600096548</v>
      </c>
      <c r="G23" s="44" t="s">
        <v>54</v>
      </c>
      <c r="H23" s="44" t="s">
        <v>55</v>
      </c>
      <c r="I23" s="44" t="s">
        <v>56</v>
      </c>
      <c r="J23" s="44" t="s">
        <v>57</v>
      </c>
      <c r="K23" s="44" t="s">
        <v>337</v>
      </c>
      <c r="L23" s="65">
        <v>52000000</v>
      </c>
      <c r="M23" s="90">
        <f t="shared" ref="M23" si="1">L23*0.85</f>
        <v>44200000</v>
      </c>
      <c r="N23" s="409">
        <v>45658</v>
      </c>
      <c r="O23" s="371">
        <v>46357</v>
      </c>
      <c r="P23" s="100" t="s">
        <v>75</v>
      </c>
      <c r="Q23" s="28" t="s">
        <v>58</v>
      </c>
      <c r="R23" s="28" t="s">
        <v>58</v>
      </c>
      <c r="S23" s="59" t="s">
        <v>58</v>
      </c>
      <c r="T23" s="52" t="s">
        <v>75</v>
      </c>
      <c r="U23" s="52" t="s">
        <v>75</v>
      </c>
      <c r="V23" s="52" t="s">
        <v>75</v>
      </c>
      <c r="W23" s="52" t="s">
        <v>75</v>
      </c>
      <c r="X23" s="52" t="s">
        <v>58</v>
      </c>
      <c r="Y23" s="100" t="s">
        <v>338</v>
      </c>
      <c r="Z23" s="101" t="s">
        <v>345</v>
      </c>
    </row>
    <row r="24" spans="1:26" ht="69" customHeight="1" x14ac:dyDescent="0.25">
      <c r="A24" s="38">
        <v>20</v>
      </c>
      <c r="B24" s="91" t="s">
        <v>339</v>
      </c>
      <c r="C24" s="25" t="s">
        <v>53</v>
      </c>
      <c r="D24" s="28">
        <v>60159065</v>
      </c>
      <c r="E24" s="28" t="s">
        <v>61</v>
      </c>
      <c r="F24" s="59">
        <v>600096548</v>
      </c>
      <c r="G24" s="44" t="s">
        <v>172</v>
      </c>
      <c r="H24" s="44" t="s">
        <v>55</v>
      </c>
      <c r="I24" s="44" t="s">
        <v>56</v>
      </c>
      <c r="J24" s="44" t="s">
        <v>57</v>
      </c>
      <c r="K24" s="44" t="s">
        <v>507</v>
      </c>
      <c r="L24" s="36" t="s">
        <v>732</v>
      </c>
      <c r="M24" s="90">
        <f>30000000*0.85</f>
        <v>25500000</v>
      </c>
      <c r="N24" s="54">
        <v>45292</v>
      </c>
      <c r="O24" s="56">
        <v>45992</v>
      </c>
      <c r="P24" s="100" t="s">
        <v>75</v>
      </c>
      <c r="Q24" s="28" t="s">
        <v>75</v>
      </c>
      <c r="R24" s="28" t="s">
        <v>75</v>
      </c>
      <c r="S24" s="59" t="s">
        <v>75</v>
      </c>
      <c r="T24" s="52" t="s">
        <v>75</v>
      </c>
      <c r="U24" s="52" t="s">
        <v>75</v>
      </c>
      <c r="V24" s="52" t="s">
        <v>58</v>
      </c>
      <c r="W24" s="52" t="s">
        <v>58</v>
      </c>
      <c r="X24" s="52" t="s">
        <v>75</v>
      </c>
      <c r="Y24" s="100" t="s">
        <v>335</v>
      </c>
      <c r="Z24" s="101" t="s">
        <v>345</v>
      </c>
    </row>
    <row r="25" spans="1:26" ht="115.5" customHeight="1" x14ac:dyDescent="0.25">
      <c r="A25" s="38">
        <v>21</v>
      </c>
      <c r="B25" s="91" t="s">
        <v>339</v>
      </c>
      <c r="C25" s="25" t="s">
        <v>53</v>
      </c>
      <c r="D25" s="28">
        <v>60159065</v>
      </c>
      <c r="E25" s="28" t="s">
        <v>61</v>
      </c>
      <c r="F25" s="59">
        <v>600096548</v>
      </c>
      <c r="G25" s="44" t="s">
        <v>229</v>
      </c>
      <c r="H25" s="44" t="s">
        <v>55</v>
      </c>
      <c r="I25" s="44" t="s">
        <v>56</v>
      </c>
      <c r="J25" s="44" t="s">
        <v>57</v>
      </c>
      <c r="K25" s="44" t="s">
        <v>340</v>
      </c>
      <c r="L25" s="65">
        <v>18000000</v>
      </c>
      <c r="M25" s="90">
        <f t="shared" si="0"/>
        <v>15300000</v>
      </c>
      <c r="N25" s="54">
        <v>45658</v>
      </c>
      <c r="O25" s="56">
        <v>47088</v>
      </c>
      <c r="P25" s="100" t="s">
        <v>58</v>
      </c>
      <c r="Q25" s="28" t="s">
        <v>75</v>
      </c>
      <c r="R25" s="28" t="s">
        <v>58</v>
      </c>
      <c r="S25" s="59" t="s">
        <v>58</v>
      </c>
      <c r="T25" s="52" t="s">
        <v>75</v>
      </c>
      <c r="U25" s="52" t="s">
        <v>75</v>
      </c>
      <c r="V25" s="52" t="s">
        <v>58</v>
      </c>
      <c r="W25" s="52" t="s">
        <v>58</v>
      </c>
      <c r="X25" s="52" t="s">
        <v>58</v>
      </c>
      <c r="Y25" s="100" t="s">
        <v>318</v>
      </c>
      <c r="Z25" s="101" t="s">
        <v>345</v>
      </c>
    </row>
    <row r="26" spans="1:26" ht="73.5" customHeight="1" x14ac:dyDescent="0.25">
      <c r="A26" s="38">
        <v>22</v>
      </c>
      <c r="B26" s="91" t="s">
        <v>341</v>
      </c>
      <c r="C26" s="25" t="s">
        <v>53</v>
      </c>
      <c r="D26" s="28">
        <v>42938554</v>
      </c>
      <c r="E26" s="28" t="s">
        <v>298</v>
      </c>
      <c r="F26" s="59">
        <v>600096092</v>
      </c>
      <c r="G26" s="44" t="s">
        <v>299</v>
      </c>
      <c r="H26" s="44" t="s">
        <v>55</v>
      </c>
      <c r="I26" s="44" t="s">
        <v>56</v>
      </c>
      <c r="J26" s="44" t="s">
        <v>57</v>
      </c>
      <c r="K26" s="44" t="s">
        <v>323</v>
      </c>
      <c r="L26" s="65">
        <v>750000</v>
      </c>
      <c r="M26" s="90">
        <f t="shared" si="0"/>
        <v>637500</v>
      </c>
      <c r="N26" s="54">
        <v>45292</v>
      </c>
      <c r="O26" s="56">
        <v>45992</v>
      </c>
      <c r="P26" s="100" t="s">
        <v>75</v>
      </c>
      <c r="Q26" s="28" t="s">
        <v>58</v>
      </c>
      <c r="R26" s="28" t="s">
        <v>58</v>
      </c>
      <c r="S26" s="59" t="s">
        <v>75</v>
      </c>
      <c r="T26" s="52" t="s">
        <v>75</v>
      </c>
      <c r="U26" s="52" t="s">
        <v>75</v>
      </c>
      <c r="V26" s="52" t="s">
        <v>58</v>
      </c>
      <c r="W26" s="52" t="s">
        <v>58</v>
      </c>
      <c r="X26" s="52" t="s">
        <v>75</v>
      </c>
      <c r="Y26" s="100" t="s">
        <v>318</v>
      </c>
      <c r="Z26" s="101" t="s">
        <v>345</v>
      </c>
    </row>
    <row r="27" spans="1:26" ht="71.25" customHeight="1" x14ac:dyDescent="0.25">
      <c r="A27" s="38">
        <v>23</v>
      </c>
      <c r="B27" s="91" t="s">
        <v>342</v>
      </c>
      <c r="C27" s="25" t="s">
        <v>53</v>
      </c>
      <c r="D27" s="28">
        <v>48161144</v>
      </c>
      <c r="E27" s="28" t="s">
        <v>270</v>
      </c>
      <c r="F27" s="59">
        <v>600096165</v>
      </c>
      <c r="G27" s="418" t="s">
        <v>775</v>
      </c>
      <c r="H27" s="44" t="s">
        <v>55</v>
      </c>
      <c r="I27" s="44" t="s">
        <v>56</v>
      </c>
      <c r="J27" s="44" t="s">
        <v>57</v>
      </c>
      <c r="K27" s="418" t="s">
        <v>776</v>
      </c>
      <c r="L27" s="419">
        <v>35000000</v>
      </c>
      <c r="M27" s="90">
        <f t="shared" si="0"/>
        <v>29750000</v>
      </c>
      <c r="N27" s="54">
        <v>45352</v>
      </c>
      <c r="O27" s="56">
        <v>46357</v>
      </c>
      <c r="P27" s="100" t="s">
        <v>75</v>
      </c>
      <c r="Q27" s="28" t="s">
        <v>75</v>
      </c>
      <c r="R27" s="28" t="s">
        <v>75</v>
      </c>
      <c r="S27" s="59" t="s">
        <v>75</v>
      </c>
      <c r="T27" s="52" t="s">
        <v>75</v>
      </c>
      <c r="U27" s="52" t="s">
        <v>75</v>
      </c>
      <c r="V27" s="52" t="s">
        <v>58</v>
      </c>
      <c r="W27" s="52" t="s">
        <v>58</v>
      </c>
      <c r="X27" s="52" t="s">
        <v>75</v>
      </c>
      <c r="Y27" s="100" t="s">
        <v>655</v>
      </c>
      <c r="Z27" s="101" t="s">
        <v>345</v>
      </c>
    </row>
    <row r="28" spans="1:26" ht="76.5" x14ac:dyDescent="0.25">
      <c r="A28" s="38">
        <v>24</v>
      </c>
      <c r="B28" s="91" t="s">
        <v>64</v>
      </c>
      <c r="C28" s="25" t="s">
        <v>53</v>
      </c>
      <c r="D28" s="28">
        <v>48161047</v>
      </c>
      <c r="E28" s="28" t="s">
        <v>60</v>
      </c>
      <c r="F28" s="59">
        <v>600096556</v>
      </c>
      <c r="G28" s="44" t="s">
        <v>59</v>
      </c>
      <c r="H28" s="44" t="s">
        <v>55</v>
      </c>
      <c r="I28" s="44" t="s">
        <v>56</v>
      </c>
      <c r="J28" s="44" t="s">
        <v>57</v>
      </c>
      <c r="K28" s="44" t="s">
        <v>508</v>
      </c>
      <c r="L28" s="65">
        <v>12000000</v>
      </c>
      <c r="M28" s="90">
        <f t="shared" si="0"/>
        <v>10200000</v>
      </c>
      <c r="N28" s="54">
        <v>44713</v>
      </c>
      <c r="O28" s="56">
        <v>45627</v>
      </c>
      <c r="P28" s="100" t="s">
        <v>75</v>
      </c>
      <c r="Q28" s="28" t="s">
        <v>58</v>
      </c>
      <c r="R28" s="28" t="s">
        <v>58</v>
      </c>
      <c r="S28" s="59" t="s">
        <v>58</v>
      </c>
      <c r="T28" s="52" t="s">
        <v>75</v>
      </c>
      <c r="U28" s="52" t="s">
        <v>75</v>
      </c>
      <c r="V28" s="52" t="s">
        <v>75</v>
      </c>
      <c r="W28" s="52" t="s">
        <v>75</v>
      </c>
      <c r="X28" s="52" t="s">
        <v>58</v>
      </c>
      <c r="Y28" s="100" t="s">
        <v>338</v>
      </c>
      <c r="Z28" s="101" t="s">
        <v>345</v>
      </c>
    </row>
    <row r="29" spans="1:26" ht="56.25" customHeight="1" x14ac:dyDescent="0.25">
      <c r="A29" s="38">
        <v>25</v>
      </c>
      <c r="B29" s="91" t="s">
        <v>64</v>
      </c>
      <c r="C29" s="25" t="s">
        <v>53</v>
      </c>
      <c r="D29" s="28">
        <v>48161047</v>
      </c>
      <c r="E29" s="28" t="s">
        <v>60</v>
      </c>
      <c r="F29" s="59">
        <v>600096556</v>
      </c>
      <c r="G29" s="44" t="s">
        <v>167</v>
      </c>
      <c r="H29" s="44" t="s">
        <v>55</v>
      </c>
      <c r="I29" s="44" t="s">
        <v>56</v>
      </c>
      <c r="J29" s="44" t="s">
        <v>57</v>
      </c>
      <c r="K29" s="44" t="s">
        <v>509</v>
      </c>
      <c r="L29" s="65">
        <v>500000</v>
      </c>
      <c r="M29" s="90">
        <f t="shared" si="0"/>
        <v>425000</v>
      </c>
      <c r="N29" s="54">
        <v>44713</v>
      </c>
      <c r="O29" s="56">
        <v>45627</v>
      </c>
      <c r="P29" s="100" t="s">
        <v>58</v>
      </c>
      <c r="Q29" s="28" t="s">
        <v>75</v>
      </c>
      <c r="R29" s="28" t="s">
        <v>75</v>
      </c>
      <c r="S29" s="59" t="s">
        <v>58</v>
      </c>
      <c r="T29" s="52" t="s">
        <v>75</v>
      </c>
      <c r="U29" s="52" t="s">
        <v>75</v>
      </c>
      <c r="V29" s="52" t="s">
        <v>75</v>
      </c>
      <c r="W29" s="52" t="s">
        <v>75</v>
      </c>
      <c r="X29" s="52" t="s">
        <v>58</v>
      </c>
      <c r="Y29" s="100" t="s">
        <v>338</v>
      </c>
      <c r="Z29" s="101" t="s">
        <v>345</v>
      </c>
    </row>
    <row r="30" spans="1:26" ht="114.75" x14ac:dyDescent="0.25">
      <c r="A30" s="38">
        <v>26</v>
      </c>
      <c r="B30" s="91" t="s">
        <v>62</v>
      </c>
      <c r="C30" s="25" t="s">
        <v>53</v>
      </c>
      <c r="D30" s="28">
        <v>70837236</v>
      </c>
      <c r="E30" s="28">
        <v>117500739</v>
      </c>
      <c r="F30" s="59">
        <v>617500720</v>
      </c>
      <c r="G30" s="44" t="s">
        <v>63</v>
      </c>
      <c r="H30" s="44" t="s">
        <v>55</v>
      </c>
      <c r="I30" s="44" t="s">
        <v>56</v>
      </c>
      <c r="J30" s="44" t="s">
        <v>57</v>
      </c>
      <c r="K30" s="44" t="s">
        <v>510</v>
      </c>
      <c r="L30" s="65">
        <v>12000000</v>
      </c>
      <c r="M30" s="90">
        <f t="shared" si="0"/>
        <v>10200000</v>
      </c>
      <c r="N30" s="54">
        <v>44713</v>
      </c>
      <c r="O30" s="56">
        <v>45627</v>
      </c>
      <c r="P30" s="100" t="s">
        <v>58</v>
      </c>
      <c r="Q30" s="28" t="s">
        <v>58</v>
      </c>
      <c r="R30" s="28" t="s">
        <v>58</v>
      </c>
      <c r="S30" s="59" t="s">
        <v>58</v>
      </c>
      <c r="T30" s="52" t="s">
        <v>75</v>
      </c>
      <c r="U30" s="52" t="s">
        <v>75</v>
      </c>
      <c r="V30" s="52" t="s">
        <v>75</v>
      </c>
      <c r="W30" s="52" t="s">
        <v>75</v>
      </c>
      <c r="X30" s="52" t="s">
        <v>58</v>
      </c>
      <c r="Y30" s="100" t="s">
        <v>338</v>
      </c>
      <c r="Z30" s="101" t="s">
        <v>345</v>
      </c>
    </row>
    <row r="31" spans="1:26" ht="73.5" customHeight="1" x14ac:dyDescent="0.25">
      <c r="A31" s="38">
        <v>27</v>
      </c>
      <c r="B31" s="91" t="s">
        <v>343</v>
      </c>
      <c r="C31" s="25" t="s">
        <v>53</v>
      </c>
      <c r="D31" s="28"/>
      <c r="E31" s="28"/>
      <c r="F31" s="59"/>
      <c r="G31" s="44" t="s">
        <v>344</v>
      </c>
      <c r="H31" s="44" t="s">
        <v>55</v>
      </c>
      <c r="I31" s="44" t="s">
        <v>56</v>
      </c>
      <c r="J31" s="44" t="s">
        <v>57</v>
      </c>
      <c r="K31" s="44" t="s">
        <v>511</v>
      </c>
      <c r="L31" s="36" t="s">
        <v>733</v>
      </c>
      <c r="M31" s="90">
        <f>765000000*0.85</f>
        <v>650250000</v>
      </c>
      <c r="N31" s="54">
        <v>44928</v>
      </c>
      <c r="O31" s="56">
        <v>46266</v>
      </c>
      <c r="P31" s="100" t="s">
        <v>58</v>
      </c>
      <c r="Q31" s="28" t="s">
        <v>58</v>
      </c>
      <c r="R31" s="28" t="s">
        <v>58</v>
      </c>
      <c r="S31" s="59" t="s">
        <v>58</v>
      </c>
      <c r="T31" s="52" t="s">
        <v>75</v>
      </c>
      <c r="U31" s="52" t="s">
        <v>58</v>
      </c>
      <c r="V31" s="52" t="s">
        <v>58</v>
      </c>
      <c r="W31" s="52" t="s">
        <v>58</v>
      </c>
      <c r="X31" s="52" t="s">
        <v>58</v>
      </c>
      <c r="Y31" s="100" t="s">
        <v>338</v>
      </c>
      <c r="Z31" s="101" t="s">
        <v>345</v>
      </c>
    </row>
    <row r="32" spans="1:26" ht="155.25" customHeight="1" x14ac:dyDescent="0.25">
      <c r="A32" s="38">
        <v>28</v>
      </c>
      <c r="B32" s="91" t="s">
        <v>178</v>
      </c>
      <c r="C32" s="25" t="s">
        <v>177</v>
      </c>
      <c r="D32" s="28">
        <v>60158981</v>
      </c>
      <c r="E32" s="37" t="s">
        <v>176</v>
      </c>
      <c r="F32" s="59">
        <v>600024296</v>
      </c>
      <c r="G32" s="44" t="s">
        <v>434</v>
      </c>
      <c r="H32" s="44" t="s">
        <v>55</v>
      </c>
      <c r="I32" s="44" t="s">
        <v>56</v>
      </c>
      <c r="J32" s="44" t="s">
        <v>57</v>
      </c>
      <c r="K32" s="44" t="s">
        <v>512</v>
      </c>
      <c r="L32" s="65">
        <v>15700000</v>
      </c>
      <c r="M32" s="90">
        <f t="shared" si="0"/>
        <v>13345000</v>
      </c>
      <c r="N32" s="54">
        <v>45170</v>
      </c>
      <c r="O32" s="56">
        <v>45992</v>
      </c>
      <c r="P32" s="100" t="s">
        <v>75</v>
      </c>
      <c r="Q32" s="28" t="s">
        <v>58</v>
      </c>
      <c r="R32" s="28" t="s">
        <v>58</v>
      </c>
      <c r="S32" s="59" t="s">
        <v>75</v>
      </c>
      <c r="T32" s="52" t="s">
        <v>75</v>
      </c>
      <c r="U32" s="52" t="s">
        <v>75</v>
      </c>
      <c r="V32" s="52" t="s">
        <v>58</v>
      </c>
      <c r="W32" s="52" t="s">
        <v>58</v>
      </c>
      <c r="X32" s="52" t="s">
        <v>75</v>
      </c>
      <c r="Y32" s="100" t="s">
        <v>318</v>
      </c>
      <c r="Z32" s="101" t="s">
        <v>345</v>
      </c>
    </row>
    <row r="33" spans="1:26" ht="83.25" customHeight="1" x14ac:dyDescent="0.25">
      <c r="A33" s="38">
        <v>29</v>
      </c>
      <c r="B33" s="181" t="s">
        <v>100</v>
      </c>
      <c r="C33" s="182" t="s">
        <v>103</v>
      </c>
      <c r="D33" s="183">
        <v>60159111</v>
      </c>
      <c r="E33" s="184" t="s">
        <v>102</v>
      </c>
      <c r="F33" s="349">
        <v>600096360</v>
      </c>
      <c r="G33" s="186" t="s">
        <v>101</v>
      </c>
      <c r="H33" s="186" t="s">
        <v>55</v>
      </c>
      <c r="I33" s="186" t="s">
        <v>56</v>
      </c>
      <c r="J33" s="186" t="s">
        <v>104</v>
      </c>
      <c r="K33" s="186" t="s">
        <v>513</v>
      </c>
      <c r="L33" s="187">
        <v>1200000</v>
      </c>
      <c r="M33" s="188">
        <f t="shared" si="0"/>
        <v>1020000</v>
      </c>
      <c r="N33" s="350">
        <v>44927</v>
      </c>
      <c r="O33" s="351">
        <v>45627</v>
      </c>
      <c r="P33" s="352" t="s">
        <v>58</v>
      </c>
      <c r="Q33" s="183" t="s">
        <v>58</v>
      </c>
      <c r="R33" s="183" t="s">
        <v>75</v>
      </c>
      <c r="S33" s="185" t="s">
        <v>58</v>
      </c>
      <c r="T33" s="353" t="s">
        <v>58</v>
      </c>
      <c r="U33" s="353" t="s">
        <v>75</v>
      </c>
      <c r="V33" s="353" t="s">
        <v>75</v>
      </c>
      <c r="W33" s="353" t="s">
        <v>75</v>
      </c>
      <c r="X33" s="353" t="s">
        <v>58</v>
      </c>
      <c r="Y33" s="352" t="s">
        <v>318</v>
      </c>
      <c r="Z33" s="354" t="s">
        <v>345</v>
      </c>
    </row>
    <row r="34" spans="1:26" ht="87.75" customHeight="1" x14ac:dyDescent="0.25">
      <c r="A34" s="38">
        <v>30</v>
      </c>
      <c r="B34" s="91" t="s">
        <v>100</v>
      </c>
      <c r="C34" s="25" t="s">
        <v>103</v>
      </c>
      <c r="D34" s="28">
        <v>60159111</v>
      </c>
      <c r="E34" s="37" t="s">
        <v>102</v>
      </c>
      <c r="F34" s="60">
        <v>600096360</v>
      </c>
      <c r="G34" s="44" t="s">
        <v>346</v>
      </c>
      <c r="H34" s="44" t="s">
        <v>55</v>
      </c>
      <c r="I34" s="44" t="s">
        <v>56</v>
      </c>
      <c r="J34" s="44" t="s">
        <v>104</v>
      </c>
      <c r="K34" s="44" t="s">
        <v>514</v>
      </c>
      <c r="L34" s="65">
        <v>30000000</v>
      </c>
      <c r="M34" s="90">
        <f t="shared" si="0"/>
        <v>25500000</v>
      </c>
      <c r="N34" s="54">
        <v>45292</v>
      </c>
      <c r="O34" s="56">
        <v>46357</v>
      </c>
      <c r="P34" s="100" t="s">
        <v>75</v>
      </c>
      <c r="Q34" s="28" t="s">
        <v>75</v>
      </c>
      <c r="R34" s="28" t="s">
        <v>75</v>
      </c>
      <c r="S34" s="59" t="s">
        <v>75</v>
      </c>
      <c r="T34" s="52" t="s">
        <v>75</v>
      </c>
      <c r="U34" s="52" t="s">
        <v>75</v>
      </c>
      <c r="V34" s="52" t="s">
        <v>58</v>
      </c>
      <c r="W34" s="52" t="s">
        <v>58</v>
      </c>
      <c r="X34" s="52" t="s">
        <v>75</v>
      </c>
      <c r="Y34" s="100" t="s">
        <v>393</v>
      </c>
      <c r="Z34" s="101" t="s">
        <v>345</v>
      </c>
    </row>
    <row r="35" spans="1:26" ht="95.25" customHeight="1" x14ac:dyDescent="0.25">
      <c r="A35" s="38">
        <v>31</v>
      </c>
      <c r="B35" s="181" t="s">
        <v>100</v>
      </c>
      <c r="C35" s="182" t="s">
        <v>103</v>
      </c>
      <c r="D35" s="183">
        <v>60159111</v>
      </c>
      <c r="E35" s="184" t="s">
        <v>102</v>
      </c>
      <c r="F35" s="349">
        <v>600096360</v>
      </c>
      <c r="G35" s="186" t="s">
        <v>347</v>
      </c>
      <c r="H35" s="186" t="s">
        <v>55</v>
      </c>
      <c r="I35" s="186" t="s">
        <v>56</v>
      </c>
      <c r="J35" s="186" t="s">
        <v>104</v>
      </c>
      <c r="K35" s="186" t="s">
        <v>582</v>
      </c>
      <c r="L35" s="187">
        <v>1500000</v>
      </c>
      <c r="M35" s="188">
        <f t="shared" si="0"/>
        <v>1275000</v>
      </c>
      <c r="N35" s="350">
        <v>45078</v>
      </c>
      <c r="O35" s="351">
        <v>45627</v>
      </c>
      <c r="P35" s="352" t="s">
        <v>75</v>
      </c>
      <c r="Q35" s="183" t="s">
        <v>75</v>
      </c>
      <c r="R35" s="183" t="s">
        <v>75</v>
      </c>
      <c r="S35" s="185" t="s">
        <v>75</v>
      </c>
      <c r="T35" s="353" t="s">
        <v>58</v>
      </c>
      <c r="U35" s="353" t="s">
        <v>75</v>
      </c>
      <c r="V35" s="353" t="s">
        <v>58</v>
      </c>
      <c r="W35" s="353" t="s">
        <v>58</v>
      </c>
      <c r="X35" s="353" t="s">
        <v>75</v>
      </c>
      <c r="Y35" s="352" t="s">
        <v>318</v>
      </c>
      <c r="Z35" s="354" t="s">
        <v>345</v>
      </c>
    </row>
    <row r="36" spans="1:26" ht="64.5" customHeight="1" x14ac:dyDescent="0.25">
      <c r="A36" s="38">
        <v>32</v>
      </c>
      <c r="B36" s="91" t="s">
        <v>100</v>
      </c>
      <c r="C36" s="25" t="s">
        <v>103</v>
      </c>
      <c r="D36" s="28">
        <v>60159111</v>
      </c>
      <c r="E36" s="37" t="s">
        <v>102</v>
      </c>
      <c r="F36" s="60">
        <v>600096360</v>
      </c>
      <c r="G36" s="44" t="s">
        <v>348</v>
      </c>
      <c r="H36" s="44" t="s">
        <v>55</v>
      </c>
      <c r="I36" s="44" t="s">
        <v>56</v>
      </c>
      <c r="J36" s="44" t="s">
        <v>104</v>
      </c>
      <c r="K36" s="44" t="s">
        <v>515</v>
      </c>
      <c r="L36" s="65">
        <v>50000000</v>
      </c>
      <c r="M36" s="90">
        <f t="shared" si="0"/>
        <v>42500000</v>
      </c>
      <c r="N36" s="54">
        <v>45444</v>
      </c>
      <c r="O36" s="56">
        <v>46722</v>
      </c>
      <c r="P36" s="100" t="s">
        <v>58</v>
      </c>
      <c r="Q36" s="28" t="s">
        <v>58</v>
      </c>
      <c r="R36" s="28" t="s">
        <v>58</v>
      </c>
      <c r="S36" s="59" t="s">
        <v>58</v>
      </c>
      <c r="T36" s="52" t="s">
        <v>58</v>
      </c>
      <c r="U36" s="52" t="s">
        <v>58</v>
      </c>
      <c r="V36" s="52" t="s">
        <v>58</v>
      </c>
      <c r="W36" s="52" t="s">
        <v>58</v>
      </c>
      <c r="X36" s="52" t="s">
        <v>58</v>
      </c>
      <c r="Y36" s="100" t="s">
        <v>318</v>
      </c>
      <c r="Z36" s="101" t="s">
        <v>345</v>
      </c>
    </row>
    <row r="37" spans="1:26" ht="150" customHeight="1" x14ac:dyDescent="0.25">
      <c r="A37" s="38">
        <v>33</v>
      </c>
      <c r="B37" s="91" t="s">
        <v>70</v>
      </c>
      <c r="C37" s="25" t="s">
        <v>72</v>
      </c>
      <c r="D37" s="28">
        <v>42937515</v>
      </c>
      <c r="E37" s="37" t="s">
        <v>71</v>
      </c>
      <c r="F37" s="60">
        <v>600096084</v>
      </c>
      <c r="G37" s="44" t="s">
        <v>74</v>
      </c>
      <c r="H37" s="44" t="s">
        <v>55</v>
      </c>
      <c r="I37" s="44" t="s">
        <v>56</v>
      </c>
      <c r="J37" s="44" t="s">
        <v>73</v>
      </c>
      <c r="K37" s="44" t="s">
        <v>349</v>
      </c>
      <c r="L37" s="36" t="s">
        <v>734</v>
      </c>
      <c r="M37" s="90">
        <f>8500000*0.85</f>
        <v>7225000</v>
      </c>
      <c r="N37" s="54">
        <v>46023</v>
      </c>
      <c r="O37" s="56">
        <v>46722</v>
      </c>
      <c r="P37" s="100" t="s">
        <v>75</v>
      </c>
      <c r="Q37" s="28" t="s">
        <v>58</v>
      </c>
      <c r="R37" s="28" t="s">
        <v>58</v>
      </c>
      <c r="S37" s="59" t="s">
        <v>75</v>
      </c>
      <c r="T37" s="52" t="s">
        <v>75</v>
      </c>
      <c r="U37" s="52" t="s">
        <v>75</v>
      </c>
      <c r="V37" s="52" t="s">
        <v>75</v>
      </c>
      <c r="W37" s="52" t="s">
        <v>75</v>
      </c>
      <c r="X37" s="52" t="s">
        <v>75</v>
      </c>
      <c r="Y37" s="100" t="s">
        <v>335</v>
      </c>
      <c r="Z37" s="101" t="s">
        <v>345</v>
      </c>
    </row>
    <row r="38" spans="1:26" ht="96.75" customHeight="1" x14ac:dyDescent="0.25">
      <c r="A38" s="38">
        <v>34</v>
      </c>
      <c r="B38" s="91" t="s">
        <v>70</v>
      </c>
      <c r="C38" s="25" t="s">
        <v>72</v>
      </c>
      <c r="D38" s="28">
        <v>42937515</v>
      </c>
      <c r="E38" s="37" t="s">
        <v>71</v>
      </c>
      <c r="F38" s="60">
        <v>600096084</v>
      </c>
      <c r="G38" s="44" t="s">
        <v>76</v>
      </c>
      <c r="H38" s="44" t="s">
        <v>55</v>
      </c>
      <c r="I38" s="44" t="s">
        <v>56</v>
      </c>
      <c r="J38" s="44" t="s">
        <v>73</v>
      </c>
      <c r="K38" s="44" t="s">
        <v>350</v>
      </c>
      <c r="L38" s="36" t="s">
        <v>734</v>
      </c>
      <c r="M38" s="90">
        <f>8500000*0.85</f>
        <v>7225000</v>
      </c>
      <c r="N38" s="54">
        <v>45658</v>
      </c>
      <c r="O38" s="56">
        <v>45992</v>
      </c>
      <c r="P38" s="100" t="s">
        <v>75</v>
      </c>
      <c r="Q38" s="28" t="s">
        <v>58</v>
      </c>
      <c r="R38" s="28" t="s">
        <v>75</v>
      </c>
      <c r="S38" s="59" t="s">
        <v>75</v>
      </c>
      <c r="T38" s="52" t="s">
        <v>75</v>
      </c>
      <c r="U38" s="52" t="s">
        <v>75</v>
      </c>
      <c r="V38" s="52" t="s">
        <v>75</v>
      </c>
      <c r="W38" s="52" t="s">
        <v>75</v>
      </c>
      <c r="X38" s="52" t="s">
        <v>75</v>
      </c>
      <c r="Y38" s="100" t="s">
        <v>318</v>
      </c>
      <c r="Z38" s="101" t="s">
        <v>345</v>
      </c>
    </row>
    <row r="39" spans="1:26" ht="204.75" customHeight="1" x14ac:dyDescent="0.25">
      <c r="A39" s="38">
        <v>35</v>
      </c>
      <c r="B39" s="91" t="s">
        <v>70</v>
      </c>
      <c r="C39" s="25" t="s">
        <v>72</v>
      </c>
      <c r="D39" s="28">
        <v>42937515</v>
      </c>
      <c r="E39" s="37" t="s">
        <v>71</v>
      </c>
      <c r="F39" s="60">
        <v>600096084</v>
      </c>
      <c r="G39" s="44" t="s">
        <v>255</v>
      </c>
      <c r="H39" s="44" t="s">
        <v>55</v>
      </c>
      <c r="I39" s="44" t="s">
        <v>56</v>
      </c>
      <c r="J39" s="44" t="s">
        <v>73</v>
      </c>
      <c r="K39" s="44" t="s">
        <v>351</v>
      </c>
      <c r="L39" s="36" t="s">
        <v>735</v>
      </c>
      <c r="M39" s="90">
        <f>70000000*0.85</f>
        <v>59500000</v>
      </c>
      <c r="N39" s="54">
        <v>45658</v>
      </c>
      <c r="O39" s="56">
        <v>46722</v>
      </c>
      <c r="P39" s="100" t="s">
        <v>75</v>
      </c>
      <c r="Q39" s="28" t="s">
        <v>75</v>
      </c>
      <c r="R39" s="28" t="s">
        <v>75</v>
      </c>
      <c r="S39" s="101" t="s">
        <v>75</v>
      </c>
      <c r="T39" s="52" t="s">
        <v>75</v>
      </c>
      <c r="U39" s="52" t="s">
        <v>75</v>
      </c>
      <c r="V39" s="52" t="s">
        <v>75</v>
      </c>
      <c r="W39" s="52" t="s">
        <v>75</v>
      </c>
      <c r="X39" s="52" t="s">
        <v>75</v>
      </c>
      <c r="Y39" s="100" t="s">
        <v>318</v>
      </c>
      <c r="Z39" s="101" t="s">
        <v>345</v>
      </c>
    </row>
    <row r="40" spans="1:26" ht="174" customHeight="1" x14ac:dyDescent="0.25">
      <c r="A40" s="38">
        <v>36</v>
      </c>
      <c r="B40" s="91" t="s">
        <v>70</v>
      </c>
      <c r="C40" s="25" t="s">
        <v>72</v>
      </c>
      <c r="D40" s="28">
        <v>42937515</v>
      </c>
      <c r="E40" s="37" t="s">
        <v>71</v>
      </c>
      <c r="F40" s="60" t="s">
        <v>352</v>
      </c>
      <c r="G40" s="44" t="s">
        <v>256</v>
      </c>
      <c r="H40" s="44" t="s">
        <v>55</v>
      </c>
      <c r="I40" s="44" t="s">
        <v>56</v>
      </c>
      <c r="J40" s="44" t="s">
        <v>73</v>
      </c>
      <c r="K40" s="44" t="s">
        <v>353</v>
      </c>
      <c r="L40" s="36" t="s">
        <v>736</v>
      </c>
      <c r="M40" s="90">
        <f>41000000*0.85</f>
        <v>34850000</v>
      </c>
      <c r="N40" s="54">
        <v>45658</v>
      </c>
      <c r="O40" s="56">
        <v>46722</v>
      </c>
      <c r="P40" s="100" t="s">
        <v>75</v>
      </c>
      <c r="Q40" s="28" t="s">
        <v>75</v>
      </c>
      <c r="R40" s="28" t="s">
        <v>75</v>
      </c>
      <c r="S40" s="59" t="s">
        <v>75</v>
      </c>
      <c r="T40" s="52" t="s">
        <v>75</v>
      </c>
      <c r="U40" s="52" t="s">
        <v>75</v>
      </c>
      <c r="V40" s="52" t="s">
        <v>58</v>
      </c>
      <c r="W40" s="52" t="s">
        <v>75</v>
      </c>
      <c r="X40" s="52" t="s">
        <v>75</v>
      </c>
      <c r="Y40" s="100" t="s">
        <v>318</v>
      </c>
      <c r="Z40" s="101" t="s">
        <v>345</v>
      </c>
    </row>
    <row r="41" spans="1:26" ht="174.75" customHeight="1" x14ac:dyDescent="0.25">
      <c r="A41" s="38">
        <v>37</v>
      </c>
      <c r="B41" s="91" t="s">
        <v>70</v>
      </c>
      <c r="C41" s="25" t="s">
        <v>72</v>
      </c>
      <c r="D41" s="28">
        <v>42937515</v>
      </c>
      <c r="E41" s="37">
        <v>102842515</v>
      </c>
      <c r="F41" s="60">
        <v>600096084</v>
      </c>
      <c r="G41" s="44" t="s">
        <v>257</v>
      </c>
      <c r="H41" s="44" t="s">
        <v>55</v>
      </c>
      <c r="I41" s="44" t="s">
        <v>56</v>
      </c>
      <c r="J41" s="44" t="s">
        <v>73</v>
      </c>
      <c r="K41" s="44" t="s">
        <v>354</v>
      </c>
      <c r="L41" s="36" t="s">
        <v>732</v>
      </c>
      <c r="M41" s="90">
        <f>30000000*0.85</f>
        <v>25500000</v>
      </c>
      <c r="N41" s="54">
        <v>45658</v>
      </c>
      <c r="O41" s="56">
        <v>46722</v>
      </c>
      <c r="P41" s="100" t="s">
        <v>75</v>
      </c>
      <c r="Q41" s="28" t="s">
        <v>75</v>
      </c>
      <c r="R41" s="28" t="s">
        <v>75</v>
      </c>
      <c r="S41" s="59" t="s">
        <v>75</v>
      </c>
      <c r="T41" s="52" t="s">
        <v>75</v>
      </c>
      <c r="U41" s="52" t="s">
        <v>75</v>
      </c>
      <c r="V41" s="52" t="s">
        <v>58</v>
      </c>
      <c r="W41" s="52" t="s">
        <v>75</v>
      </c>
      <c r="X41" s="52" t="s">
        <v>75</v>
      </c>
      <c r="Y41" s="100" t="s">
        <v>318</v>
      </c>
      <c r="Z41" s="101" t="s">
        <v>345</v>
      </c>
    </row>
    <row r="42" spans="1:26" ht="151.5" customHeight="1" x14ac:dyDescent="0.25">
      <c r="A42" s="38">
        <v>38</v>
      </c>
      <c r="B42" s="91" t="s">
        <v>70</v>
      </c>
      <c r="C42" s="25" t="s">
        <v>72</v>
      </c>
      <c r="D42" s="28">
        <v>42937515</v>
      </c>
      <c r="E42" s="37">
        <v>117500101</v>
      </c>
      <c r="F42" s="60">
        <v>600096084</v>
      </c>
      <c r="G42" s="44" t="s">
        <v>258</v>
      </c>
      <c r="H42" s="44" t="s">
        <v>55</v>
      </c>
      <c r="I42" s="44" t="s">
        <v>56</v>
      </c>
      <c r="J42" s="44" t="s">
        <v>73</v>
      </c>
      <c r="K42" s="44" t="s">
        <v>355</v>
      </c>
      <c r="L42" s="36" t="s">
        <v>737</v>
      </c>
      <c r="M42" s="90">
        <f>40000000*0.85</f>
        <v>34000000</v>
      </c>
      <c r="N42" s="54">
        <v>46388</v>
      </c>
      <c r="O42" s="56">
        <v>47818</v>
      </c>
      <c r="P42" s="100" t="s">
        <v>75</v>
      </c>
      <c r="Q42" s="28" t="s">
        <v>75</v>
      </c>
      <c r="R42" s="28" t="s">
        <v>75</v>
      </c>
      <c r="S42" s="59" t="s">
        <v>75</v>
      </c>
      <c r="T42" s="52" t="s">
        <v>75</v>
      </c>
      <c r="U42" s="52" t="s">
        <v>75</v>
      </c>
      <c r="V42" s="52" t="s">
        <v>58</v>
      </c>
      <c r="W42" s="52" t="s">
        <v>58</v>
      </c>
      <c r="X42" s="52" t="s">
        <v>75</v>
      </c>
      <c r="Y42" s="100" t="s">
        <v>318</v>
      </c>
      <c r="Z42" s="101" t="s">
        <v>345</v>
      </c>
    </row>
    <row r="43" spans="1:26" ht="214.5" customHeight="1" x14ac:dyDescent="0.25">
      <c r="A43" s="169">
        <v>39</v>
      </c>
      <c r="B43" s="170" t="s">
        <v>70</v>
      </c>
      <c r="C43" s="171" t="s">
        <v>72</v>
      </c>
      <c r="D43" s="172">
        <v>42937515</v>
      </c>
      <c r="E43" s="172" t="s">
        <v>71</v>
      </c>
      <c r="F43" s="174" t="s">
        <v>352</v>
      </c>
      <c r="G43" s="175" t="s">
        <v>356</v>
      </c>
      <c r="H43" s="175" t="s">
        <v>55</v>
      </c>
      <c r="I43" s="175" t="s">
        <v>56</v>
      </c>
      <c r="J43" s="175" t="s">
        <v>73</v>
      </c>
      <c r="K43" s="175" t="s">
        <v>357</v>
      </c>
      <c r="L43" s="176">
        <v>460000</v>
      </c>
      <c r="M43" s="177">
        <f t="shared" si="0"/>
        <v>391000</v>
      </c>
      <c r="N43" s="200" t="s">
        <v>637</v>
      </c>
      <c r="O43" s="198" t="s">
        <v>638</v>
      </c>
      <c r="P43" s="201" t="s">
        <v>58</v>
      </c>
      <c r="Q43" s="172" t="s">
        <v>58</v>
      </c>
      <c r="R43" s="172" t="s">
        <v>58</v>
      </c>
      <c r="S43" s="174" t="s">
        <v>58</v>
      </c>
      <c r="T43" s="180" t="s">
        <v>75</v>
      </c>
      <c r="U43" s="180" t="s">
        <v>75</v>
      </c>
      <c r="V43" s="180" t="s">
        <v>75</v>
      </c>
      <c r="W43" s="180" t="s">
        <v>75</v>
      </c>
      <c r="X43" s="180" t="s">
        <v>75</v>
      </c>
      <c r="Y43" s="201" t="s">
        <v>625</v>
      </c>
      <c r="Z43" s="202" t="s">
        <v>345</v>
      </c>
    </row>
    <row r="44" spans="1:26" ht="253.5" customHeight="1" x14ac:dyDescent="0.25">
      <c r="A44" s="237">
        <v>40</v>
      </c>
      <c r="B44" s="238" t="s">
        <v>70</v>
      </c>
      <c r="C44" s="239" t="s">
        <v>72</v>
      </c>
      <c r="D44" s="124">
        <v>42937515</v>
      </c>
      <c r="E44" s="240" t="s">
        <v>71</v>
      </c>
      <c r="F44" s="250" t="s">
        <v>352</v>
      </c>
      <c r="G44" s="246" t="s">
        <v>639</v>
      </c>
      <c r="H44" s="241" t="s">
        <v>55</v>
      </c>
      <c r="I44" s="241" t="s">
        <v>56</v>
      </c>
      <c r="J44" s="241" t="s">
        <v>73</v>
      </c>
      <c r="K44" s="246" t="s">
        <v>640</v>
      </c>
      <c r="L44" s="291">
        <v>8000000</v>
      </c>
      <c r="M44" s="292">
        <f t="shared" si="0"/>
        <v>6800000</v>
      </c>
      <c r="N44" s="247">
        <v>45017</v>
      </c>
      <c r="O44" s="456">
        <v>45261</v>
      </c>
      <c r="P44" s="248" t="s">
        <v>75</v>
      </c>
      <c r="Q44" s="244" t="s">
        <v>58</v>
      </c>
      <c r="R44" s="244" t="s">
        <v>58</v>
      </c>
      <c r="S44" s="245" t="s">
        <v>75</v>
      </c>
      <c r="T44" s="249" t="s">
        <v>75</v>
      </c>
      <c r="U44" s="249" t="s">
        <v>75</v>
      </c>
      <c r="V44" s="249" t="s">
        <v>75</v>
      </c>
      <c r="W44" s="249" t="s">
        <v>75</v>
      </c>
      <c r="X44" s="249" t="s">
        <v>75</v>
      </c>
      <c r="Y44" s="53" t="s">
        <v>738</v>
      </c>
      <c r="Z44" s="330" t="s">
        <v>364</v>
      </c>
    </row>
    <row r="45" spans="1:26" ht="100.5" customHeight="1" x14ac:dyDescent="0.25">
      <c r="A45" s="38">
        <v>41</v>
      </c>
      <c r="B45" s="91" t="s">
        <v>124</v>
      </c>
      <c r="C45" s="25" t="s">
        <v>128</v>
      </c>
      <c r="D45" s="28">
        <v>72563575</v>
      </c>
      <c r="E45" s="37" t="s">
        <v>125</v>
      </c>
      <c r="F45" s="59">
        <v>691004455</v>
      </c>
      <c r="G45" s="44" t="s">
        <v>126</v>
      </c>
      <c r="H45" s="44" t="s">
        <v>55</v>
      </c>
      <c r="I45" s="44" t="s">
        <v>56</v>
      </c>
      <c r="J45" s="44" t="s">
        <v>127</v>
      </c>
      <c r="K45" s="44" t="s">
        <v>478</v>
      </c>
      <c r="L45" s="36" t="s">
        <v>739</v>
      </c>
      <c r="M45" s="90">
        <f>150000000*0.85</f>
        <v>127500000</v>
      </c>
      <c r="N45" s="54">
        <v>44927</v>
      </c>
      <c r="O45" s="56">
        <v>46722</v>
      </c>
      <c r="P45" s="100" t="s">
        <v>58</v>
      </c>
      <c r="Q45" s="28" t="s">
        <v>58</v>
      </c>
      <c r="R45" s="28" t="s">
        <v>58</v>
      </c>
      <c r="S45" s="59" t="s">
        <v>58</v>
      </c>
      <c r="T45" s="52" t="s">
        <v>75</v>
      </c>
      <c r="U45" s="52" t="s">
        <v>58</v>
      </c>
      <c r="V45" s="52" t="s">
        <v>58</v>
      </c>
      <c r="W45" s="52" t="s">
        <v>58</v>
      </c>
      <c r="X45" s="52" t="s">
        <v>58</v>
      </c>
      <c r="Y45" s="100" t="s">
        <v>318</v>
      </c>
      <c r="Z45" s="101" t="s">
        <v>345</v>
      </c>
    </row>
    <row r="46" spans="1:26" ht="100.5" customHeight="1" x14ac:dyDescent="0.25">
      <c r="A46" s="38">
        <v>42</v>
      </c>
      <c r="B46" s="91" t="s">
        <v>124</v>
      </c>
      <c r="C46" s="25" t="s">
        <v>128</v>
      </c>
      <c r="D46" s="28">
        <v>72563575</v>
      </c>
      <c r="E46" s="37" t="s">
        <v>125</v>
      </c>
      <c r="F46" s="59">
        <v>691004455</v>
      </c>
      <c r="G46" s="44" t="s">
        <v>358</v>
      </c>
      <c r="H46" s="44" t="s">
        <v>55</v>
      </c>
      <c r="I46" s="44" t="s">
        <v>56</v>
      </c>
      <c r="J46" s="44" t="s">
        <v>127</v>
      </c>
      <c r="K46" s="44" t="s">
        <v>479</v>
      </c>
      <c r="L46" s="65">
        <v>980000</v>
      </c>
      <c r="M46" s="90">
        <f t="shared" si="0"/>
        <v>833000</v>
      </c>
      <c r="N46" s="54">
        <v>44927</v>
      </c>
      <c r="O46" s="56">
        <v>46722</v>
      </c>
      <c r="P46" s="100" t="s">
        <v>58</v>
      </c>
      <c r="Q46" s="28" t="s">
        <v>58</v>
      </c>
      <c r="R46" s="28" t="s">
        <v>58</v>
      </c>
      <c r="S46" s="59" t="s">
        <v>58</v>
      </c>
      <c r="T46" s="52" t="s">
        <v>75</v>
      </c>
      <c r="U46" s="52" t="s">
        <v>75</v>
      </c>
      <c r="V46" s="52" t="s">
        <v>58</v>
      </c>
      <c r="W46" s="52" t="s">
        <v>58</v>
      </c>
      <c r="X46" s="52" t="s">
        <v>75</v>
      </c>
      <c r="Y46" s="100" t="s">
        <v>318</v>
      </c>
      <c r="Z46" s="101" t="s">
        <v>345</v>
      </c>
    </row>
    <row r="47" spans="1:26" ht="57" customHeight="1" x14ac:dyDescent="0.25">
      <c r="A47" s="38">
        <v>43</v>
      </c>
      <c r="B47" s="91" t="s">
        <v>124</v>
      </c>
      <c r="C47" s="25" t="s">
        <v>128</v>
      </c>
      <c r="D47" s="28">
        <v>72563575</v>
      </c>
      <c r="E47" s="37" t="s">
        <v>125</v>
      </c>
      <c r="F47" s="59">
        <v>691004455</v>
      </c>
      <c r="G47" s="44" t="s">
        <v>200</v>
      </c>
      <c r="H47" s="44" t="s">
        <v>55</v>
      </c>
      <c r="I47" s="44" t="s">
        <v>56</v>
      </c>
      <c r="J47" s="44" t="s">
        <v>127</v>
      </c>
      <c r="K47" s="44" t="s">
        <v>480</v>
      </c>
      <c r="L47" s="65">
        <v>30000000</v>
      </c>
      <c r="M47" s="90">
        <f t="shared" si="0"/>
        <v>25500000</v>
      </c>
      <c r="N47" s="54">
        <v>44927</v>
      </c>
      <c r="O47" s="56">
        <v>46722</v>
      </c>
      <c r="P47" s="100" t="s">
        <v>75</v>
      </c>
      <c r="Q47" s="28" t="s">
        <v>75</v>
      </c>
      <c r="R47" s="28" t="s">
        <v>75</v>
      </c>
      <c r="S47" s="59" t="s">
        <v>75</v>
      </c>
      <c r="T47" s="52" t="s">
        <v>75</v>
      </c>
      <c r="U47" s="52" t="s">
        <v>75</v>
      </c>
      <c r="V47" s="52" t="s">
        <v>58</v>
      </c>
      <c r="W47" s="52" t="s">
        <v>58</v>
      </c>
      <c r="X47" s="52" t="s">
        <v>75</v>
      </c>
      <c r="Y47" s="100" t="s">
        <v>318</v>
      </c>
      <c r="Z47" s="101" t="s">
        <v>345</v>
      </c>
    </row>
    <row r="48" spans="1:26" ht="69.75" customHeight="1" x14ac:dyDescent="0.25">
      <c r="A48" s="38">
        <v>44</v>
      </c>
      <c r="B48" s="91" t="s">
        <v>124</v>
      </c>
      <c r="C48" s="25" t="s">
        <v>128</v>
      </c>
      <c r="D48" s="28">
        <v>72563575</v>
      </c>
      <c r="E48" s="37" t="s">
        <v>125</v>
      </c>
      <c r="F48" s="59">
        <v>691004455</v>
      </c>
      <c r="G48" s="44" t="s">
        <v>201</v>
      </c>
      <c r="H48" s="44" t="s">
        <v>55</v>
      </c>
      <c r="I48" s="44" t="s">
        <v>56</v>
      </c>
      <c r="J48" s="44" t="s">
        <v>127</v>
      </c>
      <c r="K48" s="44" t="s">
        <v>481</v>
      </c>
      <c r="L48" s="65">
        <v>1500000</v>
      </c>
      <c r="M48" s="90">
        <f t="shared" si="0"/>
        <v>1275000</v>
      </c>
      <c r="N48" s="54">
        <v>44927</v>
      </c>
      <c r="O48" s="56">
        <v>46722</v>
      </c>
      <c r="P48" s="36" t="s">
        <v>75</v>
      </c>
      <c r="Q48" s="28" t="s">
        <v>58</v>
      </c>
      <c r="R48" s="28" t="s">
        <v>58</v>
      </c>
      <c r="S48" s="60" t="s">
        <v>75</v>
      </c>
      <c r="T48" s="52" t="s">
        <v>75</v>
      </c>
      <c r="U48" s="52" t="s">
        <v>75</v>
      </c>
      <c r="V48" s="52" t="s">
        <v>58</v>
      </c>
      <c r="W48" s="52" t="s">
        <v>58</v>
      </c>
      <c r="X48" s="52" t="s">
        <v>58</v>
      </c>
      <c r="Y48" s="100" t="s">
        <v>318</v>
      </c>
      <c r="Z48" s="101" t="s">
        <v>345</v>
      </c>
    </row>
    <row r="49" spans="1:26" ht="141.75" customHeight="1" x14ac:dyDescent="0.25">
      <c r="A49" s="38">
        <v>45</v>
      </c>
      <c r="B49" s="91" t="s">
        <v>124</v>
      </c>
      <c r="C49" s="25" t="s">
        <v>128</v>
      </c>
      <c r="D49" s="28">
        <v>72563575</v>
      </c>
      <c r="E49" s="37" t="s">
        <v>125</v>
      </c>
      <c r="F49" s="59">
        <v>691004455</v>
      </c>
      <c r="G49" s="44" t="s">
        <v>202</v>
      </c>
      <c r="H49" s="44" t="s">
        <v>55</v>
      </c>
      <c r="I49" s="44" t="s">
        <v>56</v>
      </c>
      <c r="J49" s="44" t="s">
        <v>127</v>
      </c>
      <c r="K49" s="44" t="s">
        <v>482</v>
      </c>
      <c r="L49" s="65">
        <v>10000000</v>
      </c>
      <c r="M49" s="90">
        <f t="shared" si="0"/>
        <v>8500000</v>
      </c>
      <c r="N49" s="54">
        <v>44927</v>
      </c>
      <c r="O49" s="56">
        <v>45627</v>
      </c>
      <c r="P49" s="100" t="s">
        <v>58</v>
      </c>
      <c r="Q49" s="28" t="s">
        <v>58</v>
      </c>
      <c r="R49" s="28" t="s">
        <v>58</v>
      </c>
      <c r="S49" s="59" t="s">
        <v>58</v>
      </c>
      <c r="T49" s="52" t="s">
        <v>75</v>
      </c>
      <c r="U49" s="52" t="s">
        <v>75</v>
      </c>
      <c r="V49" s="52" t="s">
        <v>58</v>
      </c>
      <c r="W49" s="52" t="s">
        <v>58</v>
      </c>
      <c r="X49" s="52" t="s">
        <v>58</v>
      </c>
      <c r="Y49" s="100" t="s">
        <v>338</v>
      </c>
      <c r="Z49" s="101" t="s">
        <v>345</v>
      </c>
    </row>
    <row r="50" spans="1:26" ht="65.25" customHeight="1" x14ac:dyDescent="0.25">
      <c r="A50" s="38">
        <v>46</v>
      </c>
      <c r="B50" s="91" t="s">
        <v>124</v>
      </c>
      <c r="C50" s="25" t="s">
        <v>128</v>
      </c>
      <c r="D50" s="28">
        <v>72563575</v>
      </c>
      <c r="E50" s="37" t="s">
        <v>125</v>
      </c>
      <c r="F50" s="59">
        <v>691004455</v>
      </c>
      <c r="G50" s="44" t="s">
        <v>203</v>
      </c>
      <c r="H50" s="44" t="s">
        <v>55</v>
      </c>
      <c r="I50" s="44" t="s">
        <v>56</v>
      </c>
      <c r="J50" s="44" t="s">
        <v>127</v>
      </c>
      <c r="K50" s="44" t="s">
        <v>483</v>
      </c>
      <c r="L50" s="65">
        <v>2000000</v>
      </c>
      <c r="M50" s="90">
        <f t="shared" si="0"/>
        <v>1700000</v>
      </c>
      <c r="N50" s="54">
        <v>44927</v>
      </c>
      <c r="O50" s="56">
        <v>46722</v>
      </c>
      <c r="P50" s="100" t="s">
        <v>58</v>
      </c>
      <c r="Q50" s="28" t="s">
        <v>58</v>
      </c>
      <c r="R50" s="28" t="s">
        <v>58</v>
      </c>
      <c r="S50" s="59" t="s">
        <v>58</v>
      </c>
      <c r="T50" s="52" t="s">
        <v>75</v>
      </c>
      <c r="U50" s="52" t="s">
        <v>75</v>
      </c>
      <c r="V50" s="52" t="s">
        <v>58</v>
      </c>
      <c r="W50" s="52" t="s">
        <v>58</v>
      </c>
      <c r="X50" s="52" t="s">
        <v>58</v>
      </c>
      <c r="Y50" s="100" t="s">
        <v>318</v>
      </c>
      <c r="Z50" s="101" t="s">
        <v>345</v>
      </c>
    </row>
    <row r="51" spans="1:26" ht="154.5" customHeight="1" x14ac:dyDescent="0.25">
      <c r="A51" s="38">
        <v>47</v>
      </c>
      <c r="B51" s="91" t="s">
        <v>124</v>
      </c>
      <c r="C51" s="25" t="s">
        <v>128</v>
      </c>
      <c r="D51" s="28">
        <v>72563575</v>
      </c>
      <c r="E51" s="37" t="s">
        <v>125</v>
      </c>
      <c r="F51" s="59">
        <v>691004455</v>
      </c>
      <c r="G51" s="44" t="s">
        <v>275</v>
      </c>
      <c r="H51" s="44" t="s">
        <v>55</v>
      </c>
      <c r="I51" s="44" t="s">
        <v>56</v>
      </c>
      <c r="J51" s="44" t="s">
        <v>127</v>
      </c>
      <c r="K51" s="44" t="s">
        <v>484</v>
      </c>
      <c r="L51" s="65">
        <v>10000000</v>
      </c>
      <c r="M51" s="90">
        <f t="shared" si="0"/>
        <v>8500000</v>
      </c>
      <c r="N51" s="54">
        <v>44927</v>
      </c>
      <c r="O51" s="56">
        <v>45627</v>
      </c>
      <c r="P51" s="100" t="s">
        <v>58</v>
      </c>
      <c r="Q51" s="28" t="s">
        <v>58</v>
      </c>
      <c r="R51" s="28" t="s">
        <v>58</v>
      </c>
      <c r="S51" s="59" t="s">
        <v>58</v>
      </c>
      <c r="T51" s="52" t="s">
        <v>75</v>
      </c>
      <c r="U51" s="52" t="s">
        <v>75</v>
      </c>
      <c r="V51" s="52" t="s">
        <v>58</v>
      </c>
      <c r="W51" s="52" t="s">
        <v>58</v>
      </c>
      <c r="X51" s="52" t="s">
        <v>58</v>
      </c>
      <c r="Y51" s="100" t="s">
        <v>338</v>
      </c>
      <c r="Z51" s="101" t="s">
        <v>345</v>
      </c>
    </row>
    <row r="52" spans="1:26" ht="74.25" customHeight="1" x14ac:dyDescent="0.25">
      <c r="A52" s="38">
        <v>48</v>
      </c>
      <c r="B52" s="91" t="s">
        <v>124</v>
      </c>
      <c r="C52" s="25" t="s">
        <v>128</v>
      </c>
      <c r="D52" s="28">
        <v>72563575</v>
      </c>
      <c r="E52" s="37" t="s">
        <v>125</v>
      </c>
      <c r="F52" s="59">
        <v>691004455</v>
      </c>
      <c r="G52" s="44" t="s">
        <v>276</v>
      </c>
      <c r="H52" s="44" t="s">
        <v>55</v>
      </c>
      <c r="I52" s="44" t="s">
        <v>56</v>
      </c>
      <c r="J52" s="44" t="s">
        <v>127</v>
      </c>
      <c r="K52" s="44" t="s">
        <v>485</v>
      </c>
      <c r="L52" s="65">
        <v>5000000</v>
      </c>
      <c r="M52" s="90">
        <f t="shared" si="0"/>
        <v>4250000</v>
      </c>
      <c r="N52" s="54">
        <v>44927</v>
      </c>
      <c r="O52" s="56">
        <v>46722</v>
      </c>
      <c r="P52" s="100" t="s">
        <v>75</v>
      </c>
      <c r="Q52" s="28" t="s">
        <v>75</v>
      </c>
      <c r="R52" s="28" t="s">
        <v>75</v>
      </c>
      <c r="S52" s="59" t="s">
        <v>75</v>
      </c>
      <c r="T52" s="52" t="s">
        <v>75</v>
      </c>
      <c r="U52" s="52" t="s">
        <v>58</v>
      </c>
      <c r="V52" s="52" t="s">
        <v>75</v>
      </c>
      <c r="W52" s="52" t="s">
        <v>75</v>
      </c>
      <c r="X52" s="52" t="s">
        <v>75</v>
      </c>
      <c r="Y52" s="100" t="s">
        <v>318</v>
      </c>
      <c r="Z52" s="101" t="s">
        <v>345</v>
      </c>
    </row>
    <row r="53" spans="1:26" ht="71.25" customHeight="1" x14ac:dyDescent="0.25">
      <c r="A53" s="38">
        <v>49</v>
      </c>
      <c r="B53" s="91" t="s">
        <v>124</v>
      </c>
      <c r="C53" s="25" t="s">
        <v>128</v>
      </c>
      <c r="D53" s="28">
        <v>72563575</v>
      </c>
      <c r="E53" s="37" t="s">
        <v>125</v>
      </c>
      <c r="F53" s="59">
        <v>691004455</v>
      </c>
      <c r="G53" s="44" t="s">
        <v>277</v>
      </c>
      <c r="H53" s="44" t="s">
        <v>55</v>
      </c>
      <c r="I53" s="44" t="s">
        <v>56</v>
      </c>
      <c r="J53" s="44" t="s">
        <v>127</v>
      </c>
      <c r="K53" s="44" t="s">
        <v>485</v>
      </c>
      <c r="L53" s="65">
        <v>10000000</v>
      </c>
      <c r="M53" s="90">
        <f t="shared" si="0"/>
        <v>8500000</v>
      </c>
      <c r="N53" s="54">
        <v>44927</v>
      </c>
      <c r="O53" s="56">
        <v>46722</v>
      </c>
      <c r="P53" s="100" t="s">
        <v>75</v>
      </c>
      <c r="Q53" s="28" t="s">
        <v>75</v>
      </c>
      <c r="R53" s="28" t="s">
        <v>75</v>
      </c>
      <c r="S53" s="59" t="s">
        <v>75</v>
      </c>
      <c r="T53" s="52" t="s">
        <v>75</v>
      </c>
      <c r="U53" s="52" t="s">
        <v>58</v>
      </c>
      <c r="V53" s="52" t="s">
        <v>75</v>
      </c>
      <c r="W53" s="52" t="s">
        <v>75</v>
      </c>
      <c r="X53" s="52" t="s">
        <v>75</v>
      </c>
      <c r="Y53" s="100" t="s">
        <v>318</v>
      </c>
      <c r="Z53" s="101" t="s">
        <v>345</v>
      </c>
    </row>
    <row r="54" spans="1:26" ht="77.25" customHeight="1" x14ac:dyDescent="0.25">
      <c r="A54" s="38">
        <v>50</v>
      </c>
      <c r="B54" s="91" t="s">
        <v>124</v>
      </c>
      <c r="C54" s="25" t="s">
        <v>128</v>
      </c>
      <c r="D54" s="28">
        <v>72563575</v>
      </c>
      <c r="E54" s="37" t="s">
        <v>125</v>
      </c>
      <c r="F54" s="59">
        <v>691004455</v>
      </c>
      <c r="G54" s="44" t="s">
        <v>359</v>
      </c>
      <c r="H54" s="44" t="s">
        <v>55</v>
      </c>
      <c r="I54" s="44" t="s">
        <v>56</v>
      </c>
      <c r="J54" s="44" t="s">
        <v>127</v>
      </c>
      <c r="K54" s="44" t="s">
        <v>486</v>
      </c>
      <c r="L54" s="65">
        <v>600000</v>
      </c>
      <c r="M54" s="90">
        <f t="shared" si="0"/>
        <v>510000</v>
      </c>
      <c r="N54" s="54">
        <v>44927</v>
      </c>
      <c r="O54" s="56">
        <v>46722</v>
      </c>
      <c r="P54" s="100" t="s">
        <v>58</v>
      </c>
      <c r="Q54" s="28" t="s">
        <v>58</v>
      </c>
      <c r="R54" s="28" t="s">
        <v>58</v>
      </c>
      <c r="S54" s="59" t="s">
        <v>58</v>
      </c>
      <c r="T54" s="52" t="s">
        <v>75</v>
      </c>
      <c r="U54" s="52" t="s">
        <v>75</v>
      </c>
      <c r="V54" s="52" t="s">
        <v>58</v>
      </c>
      <c r="W54" s="52" t="s">
        <v>58</v>
      </c>
      <c r="X54" s="52" t="s">
        <v>58</v>
      </c>
      <c r="Y54" s="100" t="s">
        <v>318</v>
      </c>
      <c r="Z54" s="101" t="s">
        <v>345</v>
      </c>
    </row>
    <row r="55" spans="1:26" ht="77.25" customHeight="1" x14ac:dyDescent="0.25">
      <c r="A55" s="38">
        <v>51</v>
      </c>
      <c r="B55" s="91" t="s">
        <v>124</v>
      </c>
      <c r="C55" s="25" t="s">
        <v>128</v>
      </c>
      <c r="D55" s="28">
        <v>72563575</v>
      </c>
      <c r="E55" s="37" t="s">
        <v>125</v>
      </c>
      <c r="F55" s="59">
        <v>691004455</v>
      </c>
      <c r="G55" s="44" t="s">
        <v>181</v>
      </c>
      <c r="H55" s="44" t="s">
        <v>55</v>
      </c>
      <c r="I55" s="44" t="s">
        <v>56</v>
      </c>
      <c r="J55" s="44" t="s">
        <v>127</v>
      </c>
      <c r="K55" s="44" t="s">
        <v>673</v>
      </c>
      <c r="L55" s="65">
        <v>3000000</v>
      </c>
      <c r="M55" s="90">
        <f t="shared" si="0"/>
        <v>2550000</v>
      </c>
      <c r="N55" s="54">
        <v>45078</v>
      </c>
      <c r="O55" s="56">
        <v>46722</v>
      </c>
      <c r="P55" s="100" t="s">
        <v>58</v>
      </c>
      <c r="Q55" s="28" t="s">
        <v>58</v>
      </c>
      <c r="R55" s="28" t="s">
        <v>58</v>
      </c>
      <c r="S55" s="59" t="s">
        <v>58</v>
      </c>
      <c r="T55" s="52" t="s">
        <v>75</v>
      </c>
      <c r="U55" s="52" t="s">
        <v>75</v>
      </c>
      <c r="V55" s="52" t="s">
        <v>58</v>
      </c>
      <c r="W55" s="52" t="s">
        <v>58</v>
      </c>
      <c r="X55" s="52" t="s">
        <v>58</v>
      </c>
      <c r="Y55" s="100" t="s">
        <v>318</v>
      </c>
      <c r="Z55" s="101" t="s">
        <v>345</v>
      </c>
    </row>
    <row r="56" spans="1:26" ht="162" customHeight="1" x14ac:dyDescent="0.25">
      <c r="A56" s="38">
        <v>52</v>
      </c>
      <c r="B56" s="91" t="s">
        <v>84</v>
      </c>
      <c r="C56" s="25" t="s">
        <v>86</v>
      </c>
      <c r="D56" s="28">
        <v>60159081</v>
      </c>
      <c r="E56" s="37" t="s">
        <v>85</v>
      </c>
      <c r="F56" s="59">
        <v>600096351</v>
      </c>
      <c r="G56" s="44" t="s">
        <v>363</v>
      </c>
      <c r="H56" s="44" t="s">
        <v>55</v>
      </c>
      <c r="I56" s="44" t="s">
        <v>56</v>
      </c>
      <c r="J56" s="44" t="s">
        <v>87</v>
      </c>
      <c r="K56" s="44" t="s">
        <v>626</v>
      </c>
      <c r="L56" s="65">
        <v>40000000</v>
      </c>
      <c r="M56" s="90">
        <f t="shared" si="0"/>
        <v>34000000</v>
      </c>
      <c r="N56" s="54">
        <v>45078</v>
      </c>
      <c r="O56" s="56">
        <v>46630</v>
      </c>
      <c r="P56" s="36" t="s">
        <v>58</v>
      </c>
      <c r="Q56" s="37" t="s">
        <v>58</v>
      </c>
      <c r="R56" s="37" t="s">
        <v>58</v>
      </c>
      <c r="S56" s="60" t="s">
        <v>58</v>
      </c>
      <c r="T56" s="52" t="s">
        <v>58</v>
      </c>
      <c r="U56" s="52" t="s">
        <v>75</v>
      </c>
      <c r="V56" s="52" t="s">
        <v>75</v>
      </c>
      <c r="W56" s="52" t="s">
        <v>58</v>
      </c>
      <c r="X56" s="52" t="s">
        <v>58</v>
      </c>
      <c r="Y56" s="100" t="s">
        <v>335</v>
      </c>
      <c r="Z56" s="101" t="s">
        <v>364</v>
      </c>
    </row>
    <row r="57" spans="1:26" ht="63.75" x14ac:dyDescent="0.25">
      <c r="A57" s="38">
        <v>53</v>
      </c>
      <c r="B57" s="91" t="s">
        <v>84</v>
      </c>
      <c r="C57" s="25" t="s">
        <v>86</v>
      </c>
      <c r="D57" s="28">
        <v>60159081</v>
      </c>
      <c r="E57" s="37" t="s">
        <v>85</v>
      </c>
      <c r="F57" s="59">
        <v>600096351</v>
      </c>
      <c r="G57" s="44" t="s">
        <v>365</v>
      </c>
      <c r="H57" s="44" t="s">
        <v>55</v>
      </c>
      <c r="I57" s="44" t="s">
        <v>56</v>
      </c>
      <c r="J57" s="44" t="s">
        <v>87</v>
      </c>
      <c r="K57" s="44" t="s">
        <v>575</v>
      </c>
      <c r="L57" s="65">
        <v>2000000</v>
      </c>
      <c r="M57" s="90">
        <f t="shared" si="0"/>
        <v>1700000</v>
      </c>
      <c r="N57" s="54">
        <v>45292</v>
      </c>
      <c r="O57" s="56">
        <v>46600</v>
      </c>
      <c r="P57" s="100" t="s">
        <v>75</v>
      </c>
      <c r="Q57" s="28" t="s">
        <v>75</v>
      </c>
      <c r="R57" s="28" t="s">
        <v>75</v>
      </c>
      <c r="S57" s="59" t="s">
        <v>75</v>
      </c>
      <c r="T57" s="52" t="s">
        <v>75</v>
      </c>
      <c r="U57" s="52" t="s">
        <v>75</v>
      </c>
      <c r="V57" s="52" t="s">
        <v>58</v>
      </c>
      <c r="W57" s="52" t="s">
        <v>58</v>
      </c>
      <c r="X57" s="52" t="s">
        <v>75</v>
      </c>
      <c r="Y57" s="100" t="s">
        <v>335</v>
      </c>
      <c r="Z57" s="101" t="s">
        <v>364</v>
      </c>
    </row>
    <row r="58" spans="1:26" ht="84" customHeight="1" x14ac:dyDescent="0.25">
      <c r="A58" s="38">
        <v>54</v>
      </c>
      <c r="B58" s="91" t="s">
        <v>84</v>
      </c>
      <c r="C58" s="25" t="s">
        <v>86</v>
      </c>
      <c r="D58" s="28">
        <v>60159081</v>
      </c>
      <c r="E58" s="37" t="s">
        <v>85</v>
      </c>
      <c r="F58" s="59">
        <v>600096351</v>
      </c>
      <c r="G58" s="44" t="s">
        <v>366</v>
      </c>
      <c r="H58" s="44" t="s">
        <v>55</v>
      </c>
      <c r="I58" s="44" t="s">
        <v>56</v>
      </c>
      <c r="J58" s="44" t="s">
        <v>87</v>
      </c>
      <c r="K58" s="44" t="s">
        <v>576</v>
      </c>
      <c r="L58" s="65">
        <v>120000</v>
      </c>
      <c r="M58" s="90">
        <f t="shared" si="0"/>
        <v>102000</v>
      </c>
      <c r="N58" s="54">
        <v>45292</v>
      </c>
      <c r="O58" s="56">
        <v>46600</v>
      </c>
      <c r="P58" s="100" t="s">
        <v>75</v>
      </c>
      <c r="Q58" s="28" t="s">
        <v>75</v>
      </c>
      <c r="R58" s="37" t="s">
        <v>75</v>
      </c>
      <c r="S58" s="59" t="s">
        <v>75</v>
      </c>
      <c r="T58" s="52" t="s">
        <v>75</v>
      </c>
      <c r="U58" s="52" t="s">
        <v>75</v>
      </c>
      <c r="V58" s="52" t="s">
        <v>58</v>
      </c>
      <c r="W58" s="52" t="s">
        <v>58</v>
      </c>
      <c r="X58" s="52" t="s">
        <v>75</v>
      </c>
      <c r="Y58" s="100" t="s">
        <v>318</v>
      </c>
      <c r="Z58" s="101" t="s">
        <v>345</v>
      </c>
    </row>
    <row r="59" spans="1:26" ht="156.75" customHeight="1" x14ac:dyDescent="0.25">
      <c r="A59" s="38">
        <v>55</v>
      </c>
      <c r="B59" s="91" t="s">
        <v>196</v>
      </c>
      <c r="C59" s="25" t="s">
        <v>194</v>
      </c>
      <c r="D59" s="28">
        <v>48160164</v>
      </c>
      <c r="E59" s="37" t="s">
        <v>195</v>
      </c>
      <c r="F59" s="59">
        <v>600096114</v>
      </c>
      <c r="G59" s="44" t="s">
        <v>197</v>
      </c>
      <c r="H59" s="44" t="s">
        <v>55</v>
      </c>
      <c r="I59" s="44" t="s">
        <v>56</v>
      </c>
      <c r="J59" s="44" t="s">
        <v>193</v>
      </c>
      <c r="K59" s="44" t="s">
        <v>367</v>
      </c>
      <c r="L59" s="65">
        <v>1700000</v>
      </c>
      <c r="M59" s="90">
        <f t="shared" si="0"/>
        <v>1445000</v>
      </c>
      <c r="N59" s="54">
        <v>45658</v>
      </c>
      <c r="O59" s="56">
        <v>46357</v>
      </c>
      <c r="P59" s="100" t="s">
        <v>58</v>
      </c>
      <c r="Q59" s="37" t="s">
        <v>58</v>
      </c>
      <c r="R59" s="37" t="s">
        <v>58</v>
      </c>
      <c r="S59" s="59" t="s">
        <v>58</v>
      </c>
      <c r="T59" s="52" t="s">
        <v>75</v>
      </c>
      <c r="U59" s="52" t="s">
        <v>75</v>
      </c>
      <c r="V59" s="52" t="s">
        <v>75</v>
      </c>
      <c r="W59" s="52" t="s">
        <v>75</v>
      </c>
      <c r="X59" s="52" t="s">
        <v>58</v>
      </c>
      <c r="Y59" s="100" t="s">
        <v>318</v>
      </c>
      <c r="Z59" s="101" t="s">
        <v>345</v>
      </c>
    </row>
    <row r="60" spans="1:26" ht="267" customHeight="1" x14ac:dyDescent="0.25">
      <c r="A60" s="38">
        <v>56</v>
      </c>
      <c r="B60" s="91" t="s">
        <v>196</v>
      </c>
      <c r="C60" s="25" t="s">
        <v>194</v>
      </c>
      <c r="D60" s="28">
        <v>48160164</v>
      </c>
      <c r="E60" s="37" t="s">
        <v>195</v>
      </c>
      <c r="F60" s="59">
        <v>600096114</v>
      </c>
      <c r="G60" s="44" t="s">
        <v>198</v>
      </c>
      <c r="H60" s="44" t="s">
        <v>55</v>
      </c>
      <c r="I60" s="44" t="s">
        <v>56</v>
      </c>
      <c r="J60" s="44" t="s">
        <v>193</v>
      </c>
      <c r="K60" s="44" t="s">
        <v>627</v>
      </c>
      <c r="L60" s="65">
        <v>2000000</v>
      </c>
      <c r="M60" s="90">
        <f t="shared" si="0"/>
        <v>1700000</v>
      </c>
      <c r="N60" s="54">
        <v>45658</v>
      </c>
      <c r="O60" s="56">
        <v>46357</v>
      </c>
      <c r="P60" s="100" t="s">
        <v>75</v>
      </c>
      <c r="Q60" s="28" t="s">
        <v>58</v>
      </c>
      <c r="R60" s="28" t="s">
        <v>58</v>
      </c>
      <c r="S60" s="37" t="s">
        <v>75</v>
      </c>
      <c r="T60" s="52" t="s">
        <v>75</v>
      </c>
      <c r="U60" s="52" t="s">
        <v>75</v>
      </c>
      <c r="V60" s="52" t="s">
        <v>75</v>
      </c>
      <c r="W60" s="52" t="s">
        <v>75</v>
      </c>
      <c r="X60" s="52" t="s">
        <v>58</v>
      </c>
      <c r="Y60" s="100" t="s">
        <v>318</v>
      </c>
      <c r="Z60" s="101" t="s">
        <v>345</v>
      </c>
    </row>
    <row r="61" spans="1:26" ht="63.75" x14ac:dyDescent="0.25">
      <c r="A61" s="38">
        <v>57</v>
      </c>
      <c r="B61" s="91" t="s">
        <v>196</v>
      </c>
      <c r="C61" s="25" t="s">
        <v>194</v>
      </c>
      <c r="D61" s="28">
        <v>48160164</v>
      </c>
      <c r="E61" s="37" t="s">
        <v>291</v>
      </c>
      <c r="F61" s="59">
        <v>600096114</v>
      </c>
      <c r="G61" s="44" t="s">
        <v>290</v>
      </c>
      <c r="H61" s="44" t="s">
        <v>55</v>
      </c>
      <c r="I61" s="44" t="s">
        <v>56</v>
      </c>
      <c r="J61" s="44" t="s">
        <v>193</v>
      </c>
      <c r="K61" s="44" t="s">
        <v>368</v>
      </c>
      <c r="L61" s="65">
        <v>30000000</v>
      </c>
      <c r="M61" s="90">
        <f t="shared" si="0"/>
        <v>25500000</v>
      </c>
      <c r="N61" s="54">
        <v>45292</v>
      </c>
      <c r="O61" s="56">
        <v>47088</v>
      </c>
      <c r="P61" s="100" t="s">
        <v>75</v>
      </c>
      <c r="Q61" s="28" t="s">
        <v>75</v>
      </c>
      <c r="R61" s="28" t="s">
        <v>75</v>
      </c>
      <c r="S61" s="59" t="s">
        <v>75</v>
      </c>
      <c r="T61" s="52" t="s">
        <v>75</v>
      </c>
      <c r="U61" s="52" t="s">
        <v>75</v>
      </c>
      <c r="V61" s="52" t="s">
        <v>75</v>
      </c>
      <c r="W61" s="52" t="s">
        <v>58</v>
      </c>
      <c r="X61" s="52" t="s">
        <v>75</v>
      </c>
      <c r="Y61" s="100" t="s">
        <v>318</v>
      </c>
      <c r="Z61" s="101" t="s">
        <v>345</v>
      </c>
    </row>
    <row r="62" spans="1:26" ht="79.5" customHeight="1" x14ac:dyDescent="0.25">
      <c r="A62" s="169">
        <v>58</v>
      </c>
      <c r="B62" s="170" t="s">
        <v>196</v>
      </c>
      <c r="C62" s="171" t="s">
        <v>194</v>
      </c>
      <c r="D62" s="172">
        <v>48160164</v>
      </c>
      <c r="E62" s="173" t="s">
        <v>195</v>
      </c>
      <c r="F62" s="174">
        <v>600096114</v>
      </c>
      <c r="G62" s="175" t="s">
        <v>292</v>
      </c>
      <c r="H62" s="175" t="s">
        <v>55</v>
      </c>
      <c r="I62" s="175" t="s">
        <v>56</v>
      </c>
      <c r="J62" s="175" t="s">
        <v>193</v>
      </c>
      <c r="K62" s="175" t="s">
        <v>369</v>
      </c>
      <c r="L62" s="176">
        <v>1000000</v>
      </c>
      <c r="M62" s="177">
        <f t="shared" si="0"/>
        <v>850000</v>
      </c>
      <c r="N62" s="200">
        <v>44713</v>
      </c>
      <c r="O62" s="198">
        <v>44774</v>
      </c>
      <c r="P62" s="201" t="s">
        <v>75</v>
      </c>
      <c r="Q62" s="172" t="s">
        <v>75</v>
      </c>
      <c r="R62" s="172" t="s">
        <v>75</v>
      </c>
      <c r="S62" s="174" t="s">
        <v>75</v>
      </c>
      <c r="T62" s="180" t="s">
        <v>75</v>
      </c>
      <c r="U62" s="180" t="s">
        <v>75</v>
      </c>
      <c r="V62" s="180" t="s">
        <v>58</v>
      </c>
      <c r="W62" s="180" t="s">
        <v>58</v>
      </c>
      <c r="X62" s="180" t="s">
        <v>75</v>
      </c>
      <c r="Y62" s="201" t="s">
        <v>616</v>
      </c>
      <c r="Z62" s="202" t="s">
        <v>345</v>
      </c>
    </row>
    <row r="63" spans="1:26" ht="119.25" customHeight="1" x14ac:dyDescent="0.25">
      <c r="A63" s="38">
        <v>59</v>
      </c>
      <c r="B63" s="91" t="s">
        <v>196</v>
      </c>
      <c r="C63" s="25" t="s">
        <v>194</v>
      </c>
      <c r="D63" s="28">
        <v>48160164</v>
      </c>
      <c r="E63" s="37" t="s">
        <v>294</v>
      </c>
      <c r="F63" s="59">
        <v>600096114</v>
      </c>
      <c r="G63" s="44" t="s">
        <v>293</v>
      </c>
      <c r="H63" s="44" t="s">
        <v>55</v>
      </c>
      <c r="I63" s="44" t="s">
        <v>56</v>
      </c>
      <c r="J63" s="44" t="s">
        <v>193</v>
      </c>
      <c r="K63" s="44" t="s">
        <v>577</v>
      </c>
      <c r="L63" s="65">
        <v>5600000</v>
      </c>
      <c r="M63" s="90">
        <f t="shared" ref="M63:M133" si="2">L63*0.85</f>
        <v>4760000</v>
      </c>
      <c r="N63" s="54">
        <v>45474</v>
      </c>
      <c r="O63" s="56">
        <v>45627</v>
      </c>
      <c r="P63" s="100" t="s">
        <v>75</v>
      </c>
      <c r="Q63" s="28" t="s">
        <v>75</v>
      </c>
      <c r="R63" s="28" t="s">
        <v>75</v>
      </c>
      <c r="S63" s="59" t="s">
        <v>75</v>
      </c>
      <c r="T63" s="52" t="s">
        <v>75</v>
      </c>
      <c r="U63" s="52" t="s">
        <v>75</v>
      </c>
      <c r="V63" s="52" t="s">
        <v>75</v>
      </c>
      <c r="W63" s="52" t="s">
        <v>75</v>
      </c>
      <c r="X63" s="52" t="s">
        <v>75</v>
      </c>
      <c r="Y63" s="100" t="s">
        <v>338</v>
      </c>
      <c r="Z63" s="101" t="s">
        <v>345</v>
      </c>
    </row>
    <row r="64" spans="1:26" ht="77.25" customHeight="1" x14ac:dyDescent="0.25">
      <c r="A64" s="38">
        <v>60</v>
      </c>
      <c r="B64" s="91" t="s">
        <v>196</v>
      </c>
      <c r="C64" s="25" t="s">
        <v>194</v>
      </c>
      <c r="D64" s="28">
        <v>48160164</v>
      </c>
      <c r="E64" s="37" t="s">
        <v>195</v>
      </c>
      <c r="F64" s="59">
        <v>600096114</v>
      </c>
      <c r="G64" s="44" t="s">
        <v>295</v>
      </c>
      <c r="H64" s="44" t="s">
        <v>55</v>
      </c>
      <c r="I64" s="44" t="s">
        <v>56</v>
      </c>
      <c r="J64" s="44" t="s">
        <v>193</v>
      </c>
      <c r="K64" s="44" t="s">
        <v>578</v>
      </c>
      <c r="L64" s="65">
        <v>60000000</v>
      </c>
      <c r="M64" s="90">
        <f t="shared" si="2"/>
        <v>51000000</v>
      </c>
      <c r="N64" s="54">
        <v>45292</v>
      </c>
      <c r="O64" s="56">
        <v>47088</v>
      </c>
      <c r="P64" s="100" t="s">
        <v>75</v>
      </c>
      <c r="Q64" s="28" t="s">
        <v>75</v>
      </c>
      <c r="R64" s="28" t="s">
        <v>75</v>
      </c>
      <c r="S64" s="59" t="s">
        <v>75</v>
      </c>
      <c r="T64" s="52" t="s">
        <v>75</v>
      </c>
      <c r="U64" s="52" t="s">
        <v>75</v>
      </c>
      <c r="V64" s="52" t="s">
        <v>75</v>
      </c>
      <c r="W64" s="52" t="s">
        <v>75</v>
      </c>
      <c r="X64" s="52" t="s">
        <v>58</v>
      </c>
      <c r="Y64" s="100" t="s">
        <v>318</v>
      </c>
      <c r="Z64" s="101" t="s">
        <v>345</v>
      </c>
    </row>
    <row r="65" spans="1:26" ht="119.25" customHeight="1" x14ac:dyDescent="0.25">
      <c r="A65" s="38">
        <v>61</v>
      </c>
      <c r="B65" s="91" t="s">
        <v>196</v>
      </c>
      <c r="C65" s="25" t="s">
        <v>194</v>
      </c>
      <c r="D65" s="28">
        <v>48160164</v>
      </c>
      <c r="E65" s="37" t="s">
        <v>195</v>
      </c>
      <c r="F65" s="59">
        <v>600096114</v>
      </c>
      <c r="G65" s="44" t="s">
        <v>296</v>
      </c>
      <c r="H65" s="44" t="s">
        <v>55</v>
      </c>
      <c r="I65" s="44" t="s">
        <v>56</v>
      </c>
      <c r="J65" s="44" t="s">
        <v>193</v>
      </c>
      <c r="K65" s="44" t="s">
        <v>579</v>
      </c>
      <c r="L65" s="65">
        <v>1500000</v>
      </c>
      <c r="M65" s="90">
        <f t="shared" si="2"/>
        <v>1275000</v>
      </c>
      <c r="N65" s="54">
        <v>45108</v>
      </c>
      <c r="O65" s="56">
        <v>45139</v>
      </c>
      <c r="P65" s="100" t="s">
        <v>75</v>
      </c>
      <c r="Q65" s="28" t="s">
        <v>75</v>
      </c>
      <c r="R65" s="28" t="s">
        <v>75</v>
      </c>
      <c r="S65" s="59" t="s">
        <v>75</v>
      </c>
      <c r="T65" s="52" t="s">
        <v>75</v>
      </c>
      <c r="U65" s="52" t="s">
        <v>75</v>
      </c>
      <c r="V65" s="52" t="s">
        <v>75</v>
      </c>
      <c r="W65" s="52" t="s">
        <v>75</v>
      </c>
      <c r="X65" s="52" t="s">
        <v>75</v>
      </c>
      <c r="Y65" s="100" t="s">
        <v>338</v>
      </c>
      <c r="Z65" s="101" t="s">
        <v>345</v>
      </c>
    </row>
    <row r="66" spans="1:26" ht="106.5" customHeight="1" x14ac:dyDescent="0.25">
      <c r="A66" s="237">
        <v>62</v>
      </c>
      <c r="B66" s="238" t="s">
        <v>196</v>
      </c>
      <c r="C66" s="239" t="s">
        <v>194</v>
      </c>
      <c r="D66" s="124">
        <v>48160164</v>
      </c>
      <c r="E66" s="240" t="s">
        <v>195</v>
      </c>
      <c r="F66" s="125">
        <v>600096114</v>
      </c>
      <c r="G66" s="241" t="s">
        <v>297</v>
      </c>
      <c r="H66" s="241" t="s">
        <v>55</v>
      </c>
      <c r="I66" s="241" t="s">
        <v>56</v>
      </c>
      <c r="J66" s="241" t="s">
        <v>193</v>
      </c>
      <c r="K66" s="241" t="s">
        <v>487</v>
      </c>
      <c r="L66" s="126">
        <v>1000000</v>
      </c>
      <c r="M66" s="127">
        <f t="shared" si="2"/>
        <v>850000</v>
      </c>
      <c r="N66" s="242">
        <v>44927</v>
      </c>
      <c r="O66" s="128">
        <v>45992</v>
      </c>
      <c r="P66" s="129" t="s">
        <v>58</v>
      </c>
      <c r="Q66" s="124" t="s">
        <v>58</v>
      </c>
      <c r="R66" s="124" t="s">
        <v>58</v>
      </c>
      <c r="S66" s="125" t="s">
        <v>58</v>
      </c>
      <c r="T66" s="243" t="s">
        <v>75</v>
      </c>
      <c r="U66" s="243" t="s">
        <v>75</v>
      </c>
      <c r="V66" s="243" t="s">
        <v>75</v>
      </c>
      <c r="W66" s="243" t="s">
        <v>75</v>
      </c>
      <c r="X66" s="243" t="s">
        <v>58</v>
      </c>
      <c r="Y66" s="100" t="s">
        <v>740</v>
      </c>
      <c r="Z66" s="130" t="s">
        <v>345</v>
      </c>
    </row>
    <row r="67" spans="1:26" ht="92.25" customHeight="1" x14ac:dyDescent="0.25">
      <c r="A67" s="38">
        <v>63</v>
      </c>
      <c r="B67" s="91" t="s">
        <v>204</v>
      </c>
      <c r="C67" s="25" t="s">
        <v>148</v>
      </c>
      <c r="D67" s="28">
        <v>60158387</v>
      </c>
      <c r="E67" s="37" t="s">
        <v>145</v>
      </c>
      <c r="F67" s="63">
        <v>600096271</v>
      </c>
      <c r="G67" s="77" t="s">
        <v>146</v>
      </c>
      <c r="H67" s="77" t="s">
        <v>55</v>
      </c>
      <c r="I67" s="77" t="s">
        <v>56</v>
      </c>
      <c r="J67" s="77" t="s">
        <v>147</v>
      </c>
      <c r="K67" s="77" t="s">
        <v>488</v>
      </c>
      <c r="L67" s="65">
        <v>86009000</v>
      </c>
      <c r="M67" s="90">
        <f t="shared" si="2"/>
        <v>73107650</v>
      </c>
      <c r="N67" s="55">
        <v>45108</v>
      </c>
      <c r="O67" s="57">
        <v>45809</v>
      </c>
      <c r="P67" s="100" t="s">
        <v>75</v>
      </c>
      <c r="Q67" s="28" t="s">
        <v>75</v>
      </c>
      <c r="R67" s="28" t="s">
        <v>58</v>
      </c>
      <c r="S67" s="59" t="s">
        <v>58</v>
      </c>
      <c r="T67" s="52" t="s">
        <v>75</v>
      </c>
      <c r="U67" s="52" t="s">
        <v>75</v>
      </c>
      <c r="V67" s="52" t="s">
        <v>75</v>
      </c>
      <c r="W67" s="52" t="s">
        <v>75</v>
      </c>
      <c r="X67" s="62" t="s">
        <v>58</v>
      </c>
      <c r="Y67" s="100" t="s">
        <v>335</v>
      </c>
      <c r="Z67" s="101" t="s">
        <v>364</v>
      </c>
    </row>
    <row r="68" spans="1:26" ht="138" customHeight="1" x14ac:dyDescent="0.25">
      <c r="A68" s="169">
        <v>64</v>
      </c>
      <c r="B68" s="170" t="s">
        <v>204</v>
      </c>
      <c r="C68" s="171" t="s">
        <v>148</v>
      </c>
      <c r="D68" s="172">
        <v>60158387</v>
      </c>
      <c r="E68" s="173" t="s">
        <v>205</v>
      </c>
      <c r="F68" s="174">
        <v>600096271</v>
      </c>
      <c r="G68" s="175" t="s">
        <v>628</v>
      </c>
      <c r="H68" s="175" t="s">
        <v>55</v>
      </c>
      <c r="I68" s="175" t="s">
        <v>56</v>
      </c>
      <c r="J68" s="175" t="s">
        <v>147</v>
      </c>
      <c r="K68" s="175" t="s">
        <v>629</v>
      </c>
      <c r="L68" s="176">
        <v>13850000</v>
      </c>
      <c r="M68" s="177">
        <f t="shared" si="2"/>
        <v>11772500</v>
      </c>
      <c r="N68" s="200">
        <v>44713</v>
      </c>
      <c r="O68" s="198">
        <v>44896</v>
      </c>
      <c r="P68" s="201" t="s">
        <v>75</v>
      </c>
      <c r="Q68" s="172" t="s">
        <v>75</v>
      </c>
      <c r="R68" s="172" t="s">
        <v>75</v>
      </c>
      <c r="S68" s="174" t="s">
        <v>75</v>
      </c>
      <c r="T68" s="180" t="s">
        <v>75</v>
      </c>
      <c r="U68" s="180" t="s">
        <v>75</v>
      </c>
      <c r="V68" s="180" t="s">
        <v>75</v>
      </c>
      <c r="W68" s="180" t="s">
        <v>58</v>
      </c>
      <c r="X68" s="180" t="s">
        <v>75</v>
      </c>
      <c r="Y68" s="201" t="s">
        <v>741</v>
      </c>
      <c r="Z68" s="202" t="s">
        <v>364</v>
      </c>
    </row>
    <row r="69" spans="1:26" ht="73.5" customHeight="1" x14ac:dyDescent="0.25">
      <c r="A69" s="38">
        <v>65</v>
      </c>
      <c r="B69" s="91" t="s">
        <v>204</v>
      </c>
      <c r="C69" s="25" t="s">
        <v>148</v>
      </c>
      <c r="D69" s="28">
        <v>60158387</v>
      </c>
      <c r="E69" s="37" t="s">
        <v>145</v>
      </c>
      <c r="F69" s="63">
        <v>600096271</v>
      </c>
      <c r="G69" s="77" t="s">
        <v>370</v>
      </c>
      <c r="H69" s="77" t="s">
        <v>55</v>
      </c>
      <c r="I69" s="77" t="s">
        <v>56</v>
      </c>
      <c r="J69" s="77" t="s">
        <v>147</v>
      </c>
      <c r="K69" s="77" t="s">
        <v>489</v>
      </c>
      <c r="L69" s="65">
        <v>5912189</v>
      </c>
      <c r="M69" s="90">
        <f t="shared" si="2"/>
        <v>5025360.6499999994</v>
      </c>
      <c r="N69" s="55">
        <v>45962</v>
      </c>
      <c r="O69" s="57">
        <v>46143</v>
      </c>
      <c r="P69" s="100" t="s">
        <v>75</v>
      </c>
      <c r="Q69" s="28" t="s">
        <v>75</v>
      </c>
      <c r="R69" s="28" t="s">
        <v>75</v>
      </c>
      <c r="S69" s="59" t="s">
        <v>75</v>
      </c>
      <c r="T69" s="52" t="s">
        <v>75</v>
      </c>
      <c r="U69" s="52" t="s">
        <v>75</v>
      </c>
      <c r="V69" s="52" t="s">
        <v>75</v>
      </c>
      <c r="W69" s="52" t="s">
        <v>75</v>
      </c>
      <c r="X69" s="52" t="s">
        <v>75</v>
      </c>
      <c r="Y69" s="100" t="s">
        <v>338</v>
      </c>
      <c r="Z69" s="101" t="s">
        <v>345</v>
      </c>
    </row>
    <row r="70" spans="1:26" ht="81.75" customHeight="1" x14ac:dyDescent="0.25">
      <c r="A70" s="38">
        <v>66</v>
      </c>
      <c r="B70" s="91" t="s">
        <v>204</v>
      </c>
      <c r="C70" s="25" t="s">
        <v>148</v>
      </c>
      <c r="D70" s="28">
        <v>60158387</v>
      </c>
      <c r="E70" s="37" t="s">
        <v>145</v>
      </c>
      <c r="F70" s="63">
        <v>600096271</v>
      </c>
      <c r="G70" s="77" t="s">
        <v>371</v>
      </c>
      <c r="H70" s="77" t="s">
        <v>55</v>
      </c>
      <c r="I70" s="77" t="s">
        <v>56</v>
      </c>
      <c r="J70" s="77" t="s">
        <v>147</v>
      </c>
      <c r="K70" s="77" t="s">
        <v>490</v>
      </c>
      <c r="L70" s="65">
        <v>7911000</v>
      </c>
      <c r="M70" s="90">
        <f t="shared" si="2"/>
        <v>6724350</v>
      </c>
      <c r="N70" s="55">
        <v>45108</v>
      </c>
      <c r="O70" s="57">
        <v>45505</v>
      </c>
      <c r="P70" s="100" t="s">
        <v>75</v>
      </c>
      <c r="Q70" s="28" t="s">
        <v>58</v>
      </c>
      <c r="R70" s="28" t="s">
        <v>58</v>
      </c>
      <c r="S70" s="59" t="s">
        <v>75</v>
      </c>
      <c r="T70" s="52" t="s">
        <v>75</v>
      </c>
      <c r="U70" s="52" t="s">
        <v>75</v>
      </c>
      <c r="V70" s="52" t="s">
        <v>75</v>
      </c>
      <c r="W70" s="52" t="s">
        <v>75</v>
      </c>
      <c r="X70" s="52" t="s">
        <v>75</v>
      </c>
      <c r="Y70" s="100" t="s">
        <v>335</v>
      </c>
      <c r="Z70" s="101" t="s">
        <v>364</v>
      </c>
    </row>
    <row r="71" spans="1:26" ht="90.75" customHeight="1" x14ac:dyDescent="0.25">
      <c r="A71" s="38">
        <v>67</v>
      </c>
      <c r="B71" s="91" t="s">
        <v>204</v>
      </c>
      <c r="C71" s="25" t="s">
        <v>148</v>
      </c>
      <c r="D71" s="28">
        <v>60158387</v>
      </c>
      <c r="E71" s="37" t="s">
        <v>145</v>
      </c>
      <c r="F71" s="59">
        <v>600096271</v>
      </c>
      <c r="G71" s="44" t="s">
        <v>227</v>
      </c>
      <c r="H71" s="44" t="s">
        <v>55</v>
      </c>
      <c r="I71" s="44" t="s">
        <v>56</v>
      </c>
      <c r="J71" s="44" t="s">
        <v>147</v>
      </c>
      <c r="K71" s="44" t="s">
        <v>491</v>
      </c>
      <c r="L71" s="65">
        <v>58288590</v>
      </c>
      <c r="M71" s="90">
        <f t="shared" si="2"/>
        <v>49545301.5</v>
      </c>
      <c r="N71" s="54">
        <v>45839</v>
      </c>
      <c r="O71" s="56">
        <v>46600</v>
      </c>
      <c r="P71" s="100" t="s">
        <v>75</v>
      </c>
      <c r="Q71" s="28" t="s">
        <v>75</v>
      </c>
      <c r="R71" s="28" t="s">
        <v>75</v>
      </c>
      <c r="S71" s="59" t="s">
        <v>75</v>
      </c>
      <c r="T71" s="52" t="s">
        <v>75</v>
      </c>
      <c r="U71" s="52" t="s">
        <v>75</v>
      </c>
      <c r="V71" s="52" t="s">
        <v>58</v>
      </c>
      <c r="W71" s="52" t="s">
        <v>75</v>
      </c>
      <c r="X71" s="52" t="s">
        <v>75</v>
      </c>
      <c r="Y71" s="100" t="s">
        <v>338</v>
      </c>
      <c r="Z71" s="101" t="s">
        <v>345</v>
      </c>
    </row>
    <row r="72" spans="1:26" ht="57" customHeight="1" x14ac:dyDescent="0.25">
      <c r="A72" s="38">
        <v>68</v>
      </c>
      <c r="B72" s="91" t="s">
        <v>204</v>
      </c>
      <c r="C72" s="25" t="s">
        <v>148</v>
      </c>
      <c r="D72" s="28">
        <v>60158387</v>
      </c>
      <c r="E72" s="37" t="s">
        <v>145</v>
      </c>
      <c r="F72" s="59">
        <v>600096271</v>
      </c>
      <c r="G72" s="77" t="s">
        <v>372</v>
      </c>
      <c r="H72" s="44" t="s">
        <v>55</v>
      </c>
      <c r="I72" s="44" t="s">
        <v>56</v>
      </c>
      <c r="J72" s="44" t="s">
        <v>147</v>
      </c>
      <c r="K72" s="44" t="s">
        <v>492</v>
      </c>
      <c r="L72" s="65">
        <v>6899255</v>
      </c>
      <c r="M72" s="90">
        <f t="shared" si="2"/>
        <v>5864366.75</v>
      </c>
      <c r="N72" s="54">
        <v>45658</v>
      </c>
      <c r="O72" s="56">
        <v>45870</v>
      </c>
      <c r="P72" s="100" t="s">
        <v>75</v>
      </c>
      <c r="Q72" s="28" t="s">
        <v>75</v>
      </c>
      <c r="R72" s="28" t="s">
        <v>75</v>
      </c>
      <c r="S72" s="59" t="s">
        <v>75</v>
      </c>
      <c r="T72" s="52" t="s">
        <v>75</v>
      </c>
      <c r="U72" s="52" t="s">
        <v>58</v>
      </c>
      <c r="V72" s="52" t="s">
        <v>75</v>
      </c>
      <c r="W72" s="52" t="s">
        <v>75</v>
      </c>
      <c r="X72" s="52" t="s">
        <v>75</v>
      </c>
      <c r="Y72" s="100" t="s">
        <v>393</v>
      </c>
      <c r="Z72" s="101" t="s">
        <v>345</v>
      </c>
    </row>
    <row r="73" spans="1:26" ht="76.5" x14ac:dyDescent="0.25">
      <c r="A73" s="38">
        <v>69</v>
      </c>
      <c r="B73" s="91" t="s">
        <v>204</v>
      </c>
      <c r="C73" s="25" t="s">
        <v>148</v>
      </c>
      <c r="D73" s="28">
        <v>60158387</v>
      </c>
      <c r="E73" s="37" t="s">
        <v>145</v>
      </c>
      <c r="F73" s="59">
        <v>600096271</v>
      </c>
      <c r="G73" s="44" t="s">
        <v>273</v>
      </c>
      <c r="H73" s="44" t="s">
        <v>55</v>
      </c>
      <c r="I73" s="44" t="s">
        <v>56</v>
      </c>
      <c r="J73" s="44" t="s">
        <v>147</v>
      </c>
      <c r="K73" s="44" t="s">
        <v>493</v>
      </c>
      <c r="L73" s="65">
        <v>15566121</v>
      </c>
      <c r="M73" s="90">
        <f t="shared" si="2"/>
        <v>13231202.85</v>
      </c>
      <c r="N73" s="54">
        <v>45108</v>
      </c>
      <c r="O73" s="56">
        <v>45870</v>
      </c>
      <c r="P73" s="100" t="s">
        <v>75</v>
      </c>
      <c r="Q73" s="28" t="s">
        <v>75</v>
      </c>
      <c r="R73" s="28" t="s">
        <v>75</v>
      </c>
      <c r="S73" s="59" t="s">
        <v>75</v>
      </c>
      <c r="T73" s="52" t="s">
        <v>75</v>
      </c>
      <c r="U73" s="52" t="s">
        <v>75</v>
      </c>
      <c r="V73" s="52" t="s">
        <v>75</v>
      </c>
      <c r="W73" s="52" t="s">
        <v>58</v>
      </c>
      <c r="X73" s="52" t="s">
        <v>75</v>
      </c>
      <c r="Y73" s="100" t="s">
        <v>318</v>
      </c>
      <c r="Z73" s="101" t="s">
        <v>345</v>
      </c>
    </row>
    <row r="74" spans="1:26" ht="78" customHeight="1" x14ac:dyDescent="0.25">
      <c r="A74" s="38">
        <v>70</v>
      </c>
      <c r="B74" s="91" t="s">
        <v>204</v>
      </c>
      <c r="C74" s="25" t="s">
        <v>148</v>
      </c>
      <c r="D74" s="28">
        <v>60158387</v>
      </c>
      <c r="E74" s="37" t="s">
        <v>205</v>
      </c>
      <c r="F74" s="63">
        <v>600096271</v>
      </c>
      <c r="G74" s="77" t="s">
        <v>304</v>
      </c>
      <c r="H74" s="77" t="s">
        <v>55</v>
      </c>
      <c r="I74" s="77" t="s">
        <v>56</v>
      </c>
      <c r="J74" s="77" t="s">
        <v>147</v>
      </c>
      <c r="K74" s="77" t="s">
        <v>630</v>
      </c>
      <c r="L74" s="65">
        <v>3021000</v>
      </c>
      <c r="M74" s="90">
        <f t="shared" si="2"/>
        <v>2567850</v>
      </c>
      <c r="N74" s="55">
        <v>45292</v>
      </c>
      <c r="O74" s="57">
        <v>45505</v>
      </c>
      <c r="P74" s="100" t="s">
        <v>75</v>
      </c>
      <c r="Q74" s="28" t="s">
        <v>75</v>
      </c>
      <c r="R74" s="28" t="s">
        <v>75</v>
      </c>
      <c r="S74" s="59" t="s">
        <v>75</v>
      </c>
      <c r="T74" s="52" t="s">
        <v>75</v>
      </c>
      <c r="U74" s="52" t="s">
        <v>75</v>
      </c>
      <c r="V74" s="52" t="s">
        <v>75</v>
      </c>
      <c r="W74" s="52" t="s">
        <v>75</v>
      </c>
      <c r="X74" s="52" t="s">
        <v>75</v>
      </c>
      <c r="Y74" s="100" t="s">
        <v>318</v>
      </c>
      <c r="Z74" s="101" t="s">
        <v>345</v>
      </c>
    </row>
    <row r="75" spans="1:26" ht="102.75" customHeight="1" x14ac:dyDescent="0.25">
      <c r="A75" s="38">
        <v>71</v>
      </c>
      <c r="B75" s="91" t="s">
        <v>204</v>
      </c>
      <c r="C75" s="25" t="s">
        <v>148</v>
      </c>
      <c r="D75" s="28">
        <v>60158387</v>
      </c>
      <c r="E75" s="37" t="s">
        <v>145</v>
      </c>
      <c r="F75" s="63">
        <v>600096271</v>
      </c>
      <c r="G75" s="77" t="s">
        <v>373</v>
      </c>
      <c r="H75" s="77" t="s">
        <v>55</v>
      </c>
      <c r="I75" s="77" t="s">
        <v>56</v>
      </c>
      <c r="J75" s="77" t="s">
        <v>147</v>
      </c>
      <c r="K75" s="77" t="s">
        <v>494</v>
      </c>
      <c r="L75" s="65">
        <v>4560350</v>
      </c>
      <c r="M75" s="90">
        <f t="shared" si="2"/>
        <v>3876297.5</v>
      </c>
      <c r="N75" s="55">
        <v>46204</v>
      </c>
      <c r="O75" s="57">
        <v>46722</v>
      </c>
      <c r="P75" s="100" t="s">
        <v>75</v>
      </c>
      <c r="Q75" s="28" t="s">
        <v>75</v>
      </c>
      <c r="R75" s="28" t="s">
        <v>75</v>
      </c>
      <c r="S75" s="59" t="s">
        <v>75</v>
      </c>
      <c r="T75" s="52" t="s">
        <v>75</v>
      </c>
      <c r="U75" s="52" t="s">
        <v>75</v>
      </c>
      <c r="V75" s="52" t="s">
        <v>58</v>
      </c>
      <c r="W75" s="52" t="s">
        <v>75</v>
      </c>
      <c r="X75" s="52" t="s">
        <v>75</v>
      </c>
      <c r="Y75" s="100" t="s">
        <v>338</v>
      </c>
      <c r="Z75" s="101" t="s">
        <v>364</v>
      </c>
    </row>
    <row r="76" spans="1:26" ht="83.25" customHeight="1" x14ac:dyDescent="0.25">
      <c r="A76" s="38">
        <v>72</v>
      </c>
      <c r="B76" s="91" t="s">
        <v>204</v>
      </c>
      <c r="C76" s="25" t="s">
        <v>148</v>
      </c>
      <c r="D76" s="28">
        <v>60158387</v>
      </c>
      <c r="E76" s="37" t="s">
        <v>145</v>
      </c>
      <c r="F76" s="63">
        <v>600096271</v>
      </c>
      <c r="G76" s="77" t="s">
        <v>374</v>
      </c>
      <c r="H76" s="77" t="s">
        <v>55</v>
      </c>
      <c r="I76" s="77" t="s">
        <v>56</v>
      </c>
      <c r="J76" s="77" t="s">
        <v>147</v>
      </c>
      <c r="K76" s="77" t="s">
        <v>495</v>
      </c>
      <c r="L76" s="65">
        <v>3890000</v>
      </c>
      <c r="M76" s="90">
        <f t="shared" si="2"/>
        <v>3306500</v>
      </c>
      <c r="N76" s="55">
        <v>46266</v>
      </c>
      <c r="O76" s="57">
        <v>46722</v>
      </c>
      <c r="P76" s="100" t="s">
        <v>75</v>
      </c>
      <c r="Q76" s="28" t="s">
        <v>75</v>
      </c>
      <c r="R76" s="28" t="s">
        <v>75</v>
      </c>
      <c r="S76" s="59" t="s">
        <v>75</v>
      </c>
      <c r="T76" s="52" t="s">
        <v>75</v>
      </c>
      <c r="U76" s="52" t="s">
        <v>75</v>
      </c>
      <c r="V76" s="52" t="s">
        <v>58</v>
      </c>
      <c r="W76" s="52" t="s">
        <v>75</v>
      </c>
      <c r="X76" s="52" t="s">
        <v>75</v>
      </c>
      <c r="Y76" s="100" t="s">
        <v>318</v>
      </c>
      <c r="Z76" s="101" t="s">
        <v>345</v>
      </c>
    </row>
    <row r="77" spans="1:26" ht="114.75" customHeight="1" x14ac:dyDescent="0.25">
      <c r="A77" s="38">
        <v>73</v>
      </c>
      <c r="B77" s="91" t="s">
        <v>204</v>
      </c>
      <c r="C77" s="25" t="s">
        <v>148</v>
      </c>
      <c r="D77" s="28">
        <v>60158387</v>
      </c>
      <c r="E77" s="37" t="s">
        <v>375</v>
      </c>
      <c r="F77" s="63">
        <v>600096271</v>
      </c>
      <c r="G77" s="77" t="s">
        <v>376</v>
      </c>
      <c r="H77" s="77" t="s">
        <v>55</v>
      </c>
      <c r="I77" s="77" t="s">
        <v>56</v>
      </c>
      <c r="J77" s="77" t="s">
        <v>147</v>
      </c>
      <c r="K77" s="77" t="s">
        <v>496</v>
      </c>
      <c r="L77" s="65">
        <v>4150000</v>
      </c>
      <c r="M77" s="90">
        <f t="shared" si="2"/>
        <v>3527500</v>
      </c>
      <c r="N77" s="55">
        <v>45839</v>
      </c>
      <c r="O77" s="57">
        <v>45992</v>
      </c>
      <c r="P77" s="100" t="s">
        <v>75</v>
      </c>
      <c r="Q77" s="28" t="s">
        <v>75</v>
      </c>
      <c r="R77" s="28" t="s">
        <v>75</v>
      </c>
      <c r="S77" s="59" t="s">
        <v>75</v>
      </c>
      <c r="T77" s="52" t="s">
        <v>75</v>
      </c>
      <c r="U77" s="52" t="s">
        <v>75</v>
      </c>
      <c r="V77" s="52" t="s">
        <v>75</v>
      </c>
      <c r="W77" s="52" t="s">
        <v>58</v>
      </c>
      <c r="X77" s="52" t="s">
        <v>75</v>
      </c>
      <c r="Y77" s="100" t="s">
        <v>318</v>
      </c>
      <c r="Z77" s="101" t="s">
        <v>345</v>
      </c>
    </row>
    <row r="78" spans="1:26" ht="184.5" customHeight="1" x14ac:dyDescent="0.25">
      <c r="A78" s="38">
        <v>74</v>
      </c>
      <c r="B78" s="91" t="s">
        <v>204</v>
      </c>
      <c r="C78" s="25" t="s">
        <v>148</v>
      </c>
      <c r="D78" s="28">
        <v>60158387</v>
      </c>
      <c r="E78" s="37" t="s">
        <v>205</v>
      </c>
      <c r="F78" s="63">
        <v>600096271</v>
      </c>
      <c r="G78" s="77" t="s">
        <v>377</v>
      </c>
      <c r="H78" s="77" t="s">
        <v>55</v>
      </c>
      <c r="I78" s="77" t="s">
        <v>56</v>
      </c>
      <c r="J78" s="77" t="s">
        <v>147</v>
      </c>
      <c r="K78" s="77" t="s">
        <v>631</v>
      </c>
      <c r="L78" s="65">
        <v>18000000</v>
      </c>
      <c r="M78" s="90">
        <f t="shared" si="2"/>
        <v>15300000</v>
      </c>
      <c r="N78" s="55">
        <v>45108</v>
      </c>
      <c r="O78" s="57">
        <v>45505</v>
      </c>
      <c r="P78" s="100" t="s">
        <v>75</v>
      </c>
      <c r="Q78" s="28" t="s">
        <v>75</v>
      </c>
      <c r="R78" s="28" t="s">
        <v>75</v>
      </c>
      <c r="S78" s="59" t="s">
        <v>75</v>
      </c>
      <c r="T78" s="52" t="s">
        <v>75</v>
      </c>
      <c r="U78" s="52" t="s">
        <v>75</v>
      </c>
      <c r="V78" s="61" t="s">
        <v>58</v>
      </c>
      <c r="W78" s="52" t="s">
        <v>75</v>
      </c>
      <c r="X78" s="52" t="s">
        <v>75</v>
      </c>
      <c r="Y78" s="100" t="s">
        <v>335</v>
      </c>
      <c r="Z78" s="101" t="s">
        <v>364</v>
      </c>
    </row>
    <row r="79" spans="1:26" ht="112.5" customHeight="1" x14ac:dyDescent="0.25">
      <c r="A79" s="38">
        <v>75</v>
      </c>
      <c r="B79" s="91" t="s">
        <v>204</v>
      </c>
      <c r="C79" s="25" t="s">
        <v>148</v>
      </c>
      <c r="D79" s="28">
        <v>60158387</v>
      </c>
      <c r="E79" s="37" t="s">
        <v>145</v>
      </c>
      <c r="F79" s="63">
        <v>600096271</v>
      </c>
      <c r="G79" s="77" t="s">
        <v>614</v>
      </c>
      <c r="H79" s="77" t="s">
        <v>55</v>
      </c>
      <c r="I79" s="77" t="s">
        <v>56</v>
      </c>
      <c r="J79" s="77" t="s">
        <v>147</v>
      </c>
      <c r="K79" s="77" t="s">
        <v>643</v>
      </c>
      <c r="L79" s="65">
        <v>75000000</v>
      </c>
      <c r="M79" s="90">
        <f t="shared" si="2"/>
        <v>63750000</v>
      </c>
      <c r="N79" s="55">
        <v>46266</v>
      </c>
      <c r="O79" s="57">
        <v>46722</v>
      </c>
      <c r="P79" s="100"/>
      <c r="Q79" s="28" t="s">
        <v>75</v>
      </c>
      <c r="R79" s="28" t="s">
        <v>75</v>
      </c>
      <c r="S79" s="59" t="s">
        <v>75</v>
      </c>
      <c r="T79" s="52" t="s">
        <v>75</v>
      </c>
      <c r="U79" s="52" t="s">
        <v>75</v>
      </c>
      <c r="V79" s="61" t="s">
        <v>58</v>
      </c>
      <c r="W79" s="52" t="s">
        <v>75</v>
      </c>
      <c r="X79" s="52" t="s">
        <v>75</v>
      </c>
      <c r="Y79" s="100" t="s">
        <v>318</v>
      </c>
      <c r="Z79" s="101" t="s">
        <v>345</v>
      </c>
    </row>
    <row r="80" spans="1:26" ht="112.5" customHeight="1" x14ac:dyDescent="0.25">
      <c r="A80" s="38">
        <v>76</v>
      </c>
      <c r="B80" s="91" t="s">
        <v>204</v>
      </c>
      <c r="C80" s="25" t="s">
        <v>148</v>
      </c>
      <c r="D80" s="28">
        <v>60158387</v>
      </c>
      <c r="E80" s="37" t="s">
        <v>145</v>
      </c>
      <c r="F80" s="63">
        <v>600096271</v>
      </c>
      <c r="G80" s="77" t="s">
        <v>644</v>
      </c>
      <c r="H80" s="77" t="s">
        <v>55</v>
      </c>
      <c r="I80" s="77" t="s">
        <v>56</v>
      </c>
      <c r="J80" s="77" t="s">
        <v>147</v>
      </c>
      <c r="K80" s="77" t="s">
        <v>645</v>
      </c>
      <c r="L80" s="65">
        <v>20000000</v>
      </c>
      <c r="M80" s="90">
        <f t="shared" si="2"/>
        <v>17000000</v>
      </c>
      <c r="N80" s="55">
        <v>45139</v>
      </c>
      <c r="O80" s="57">
        <v>45566</v>
      </c>
      <c r="P80" s="100" t="s">
        <v>75</v>
      </c>
      <c r="Q80" s="28" t="s">
        <v>75</v>
      </c>
      <c r="R80" s="28" t="s">
        <v>75</v>
      </c>
      <c r="S80" s="59" t="s">
        <v>75</v>
      </c>
      <c r="T80" s="52" t="s">
        <v>75</v>
      </c>
      <c r="U80" s="52" t="s">
        <v>75</v>
      </c>
      <c r="V80" s="61" t="s">
        <v>75</v>
      </c>
      <c r="W80" s="52" t="s">
        <v>75</v>
      </c>
      <c r="X80" s="52" t="s">
        <v>75</v>
      </c>
      <c r="Y80" s="100" t="s">
        <v>318</v>
      </c>
      <c r="Z80" s="101" t="s">
        <v>345</v>
      </c>
    </row>
    <row r="81" spans="1:26" ht="111.75" customHeight="1" x14ac:dyDescent="0.25">
      <c r="A81" s="38">
        <v>77</v>
      </c>
      <c r="B81" s="91" t="s">
        <v>88</v>
      </c>
      <c r="C81" s="25" t="s">
        <v>90</v>
      </c>
      <c r="D81" s="28">
        <v>60159049</v>
      </c>
      <c r="E81" s="37" t="s">
        <v>458</v>
      </c>
      <c r="F81" s="59">
        <v>600096343</v>
      </c>
      <c r="G81" s="44" t="s">
        <v>378</v>
      </c>
      <c r="H81" s="44" t="s">
        <v>55</v>
      </c>
      <c r="I81" s="44" t="s">
        <v>56</v>
      </c>
      <c r="J81" s="44" t="s">
        <v>91</v>
      </c>
      <c r="K81" s="44" t="s">
        <v>497</v>
      </c>
      <c r="L81" s="65">
        <v>3000000</v>
      </c>
      <c r="M81" s="90">
        <f t="shared" si="2"/>
        <v>2550000</v>
      </c>
      <c r="N81" s="54">
        <v>45292</v>
      </c>
      <c r="O81" s="56">
        <v>46722</v>
      </c>
      <c r="P81" s="100" t="s">
        <v>75</v>
      </c>
      <c r="Q81" s="28" t="s">
        <v>75</v>
      </c>
      <c r="R81" s="28" t="s">
        <v>75</v>
      </c>
      <c r="S81" s="59" t="s">
        <v>75</v>
      </c>
      <c r="T81" s="52" t="s">
        <v>75</v>
      </c>
      <c r="U81" s="52" t="s">
        <v>75</v>
      </c>
      <c r="V81" s="52" t="s">
        <v>75</v>
      </c>
      <c r="W81" s="52" t="s">
        <v>75</v>
      </c>
      <c r="X81" s="52" t="s">
        <v>75</v>
      </c>
      <c r="Y81" s="100" t="s">
        <v>318</v>
      </c>
      <c r="Z81" s="101" t="s">
        <v>345</v>
      </c>
    </row>
    <row r="82" spans="1:26" ht="58.5" customHeight="1" x14ac:dyDescent="0.25">
      <c r="A82" s="237">
        <v>78</v>
      </c>
      <c r="B82" s="238" t="s">
        <v>88</v>
      </c>
      <c r="C82" s="239" t="s">
        <v>90</v>
      </c>
      <c r="D82" s="124">
        <v>60159049</v>
      </c>
      <c r="E82" s="240" t="s">
        <v>89</v>
      </c>
      <c r="F82" s="125">
        <v>600096343</v>
      </c>
      <c r="G82" s="241" t="s">
        <v>379</v>
      </c>
      <c r="H82" s="241" t="s">
        <v>55</v>
      </c>
      <c r="I82" s="241" t="s">
        <v>56</v>
      </c>
      <c r="J82" s="241" t="s">
        <v>91</v>
      </c>
      <c r="K82" s="241" t="s">
        <v>498</v>
      </c>
      <c r="L82" s="126">
        <v>14000000</v>
      </c>
      <c r="M82" s="127">
        <f t="shared" si="2"/>
        <v>11900000</v>
      </c>
      <c r="N82" s="242">
        <v>45017</v>
      </c>
      <c r="O82" s="128">
        <v>45078</v>
      </c>
      <c r="P82" s="129" t="s">
        <v>75</v>
      </c>
      <c r="Q82" s="124" t="s">
        <v>75</v>
      </c>
      <c r="R82" s="124" t="s">
        <v>75</v>
      </c>
      <c r="S82" s="125" t="s">
        <v>75</v>
      </c>
      <c r="T82" s="243" t="s">
        <v>75</v>
      </c>
      <c r="U82" s="243" t="s">
        <v>75</v>
      </c>
      <c r="V82" s="243" t="s">
        <v>58</v>
      </c>
      <c r="W82" s="243" t="s">
        <v>58</v>
      </c>
      <c r="X82" s="243" t="s">
        <v>75</v>
      </c>
      <c r="Y82" s="129" t="s">
        <v>742</v>
      </c>
      <c r="Z82" s="130" t="s">
        <v>364</v>
      </c>
    </row>
    <row r="83" spans="1:26" ht="63.75" x14ac:dyDescent="0.25">
      <c r="A83" s="38">
        <v>79</v>
      </c>
      <c r="B83" s="91" t="s">
        <v>88</v>
      </c>
      <c r="C83" s="25" t="s">
        <v>90</v>
      </c>
      <c r="D83" s="28">
        <v>60159049</v>
      </c>
      <c r="E83" s="37" t="s">
        <v>89</v>
      </c>
      <c r="F83" s="59">
        <v>600096343</v>
      </c>
      <c r="G83" s="44" t="s">
        <v>380</v>
      </c>
      <c r="H83" s="44" t="s">
        <v>55</v>
      </c>
      <c r="I83" s="44" t="s">
        <v>56</v>
      </c>
      <c r="J83" s="44" t="s">
        <v>91</v>
      </c>
      <c r="K83" s="44" t="s">
        <v>499</v>
      </c>
      <c r="L83" s="65">
        <v>2000000</v>
      </c>
      <c r="M83" s="90">
        <f t="shared" si="2"/>
        <v>1700000</v>
      </c>
      <c r="N83" s="54">
        <v>45292</v>
      </c>
      <c r="O83" s="56">
        <v>46722</v>
      </c>
      <c r="P83" s="100" t="s">
        <v>75</v>
      </c>
      <c r="Q83" s="28" t="s">
        <v>58</v>
      </c>
      <c r="R83" s="28" t="s">
        <v>58</v>
      </c>
      <c r="S83" s="59" t="s">
        <v>75</v>
      </c>
      <c r="T83" s="52" t="s">
        <v>75</v>
      </c>
      <c r="U83" s="52" t="s">
        <v>75</v>
      </c>
      <c r="V83" s="52" t="s">
        <v>58</v>
      </c>
      <c r="W83" s="52" t="s">
        <v>58</v>
      </c>
      <c r="X83" s="52" t="s">
        <v>75</v>
      </c>
      <c r="Y83" s="100" t="s">
        <v>318</v>
      </c>
      <c r="Z83" s="101" t="s">
        <v>345</v>
      </c>
    </row>
    <row r="84" spans="1:26" ht="51" x14ac:dyDescent="0.25">
      <c r="A84" s="38">
        <v>80</v>
      </c>
      <c r="B84" s="91" t="s">
        <v>88</v>
      </c>
      <c r="C84" s="25" t="s">
        <v>90</v>
      </c>
      <c r="D84" s="28">
        <v>60159049</v>
      </c>
      <c r="E84" s="37" t="s">
        <v>89</v>
      </c>
      <c r="F84" s="59">
        <v>600096343</v>
      </c>
      <c r="G84" s="44" t="s">
        <v>381</v>
      </c>
      <c r="H84" s="44" t="s">
        <v>55</v>
      </c>
      <c r="I84" s="44" t="s">
        <v>56</v>
      </c>
      <c r="J84" s="44" t="s">
        <v>91</v>
      </c>
      <c r="K84" s="44" t="s">
        <v>500</v>
      </c>
      <c r="L84" s="65">
        <v>1000000</v>
      </c>
      <c r="M84" s="90">
        <f t="shared" si="2"/>
        <v>850000</v>
      </c>
      <c r="N84" s="54">
        <v>45292</v>
      </c>
      <c r="O84" s="56">
        <v>46722</v>
      </c>
      <c r="P84" s="100" t="s">
        <v>75</v>
      </c>
      <c r="Q84" s="28" t="s">
        <v>75</v>
      </c>
      <c r="R84" s="28" t="s">
        <v>75</v>
      </c>
      <c r="S84" s="59" t="s">
        <v>58</v>
      </c>
      <c r="T84" s="52" t="s">
        <v>75</v>
      </c>
      <c r="U84" s="52" t="s">
        <v>75</v>
      </c>
      <c r="V84" s="52" t="s">
        <v>75</v>
      </c>
      <c r="W84" s="52" t="s">
        <v>75</v>
      </c>
      <c r="X84" s="52" t="s">
        <v>58</v>
      </c>
      <c r="Y84" s="100" t="s">
        <v>318</v>
      </c>
      <c r="Z84" s="101" t="s">
        <v>345</v>
      </c>
    </row>
    <row r="85" spans="1:26" ht="56.25" customHeight="1" x14ac:dyDescent="0.25">
      <c r="A85" s="38">
        <v>81</v>
      </c>
      <c r="B85" s="91" t="s">
        <v>88</v>
      </c>
      <c r="C85" s="25" t="s">
        <v>90</v>
      </c>
      <c r="D85" s="28">
        <v>60159049</v>
      </c>
      <c r="E85" s="37" t="s">
        <v>89</v>
      </c>
      <c r="F85" s="59">
        <v>600096343</v>
      </c>
      <c r="G85" s="44" t="s">
        <v>382</v>
      </c>
      <c r="H85" s="44" t="s">
        <v>55</v>
      </c>
      <c r="I85" s="44" t="s">
        <v>56</v>
      </c>
      <c r="J85" s="44" t="s">
        <v>91</v>
      </c>
      <c r="K85" s="44" t="s">
        <v>501</v>
      </c>
      <c r="L85" s="65">
        <v>18000000</v>
      </c>
      <c r="M85" s="90">
        <f t="shared" si="2"/>
        <v>15300000</v>
      </c>
      <c r="N85" s="54">
        <v>45292</v>
      </c>
      <c r="O85" s="56">
        <v>46722</v>
      </c>
      <c r="P85" s="100" t="s">
        <v>75</v>
      </c>
      <c r="Q85" s="28" t="s">
        <v>75</v>
      </c>
      <c r="R85" s="28" t="s">
        <v>75</v>
      </c>
      <c r="S85" s="59" t="s">
        <v>75</v>
      </c>
      <c r="T85" s="52" t="s">
        <v>58</v>
      </c>
      <c r="U85" s="52" t="s">
        <v>75</v>
      </c>
      <c r="V85" s="52" t="s">
        <v>58</v>
      </c>
      <c r="W85" s="52" t="s">
        <v>58</v>
      </c>
      <c r="X85" s="52" t="s">
        <v>75</v>
      </c>
      <c r="Y85" s="100" t="s">
        <v>318</v>
      </c>
      <c r="Z85" s="101" t="s">
        <v>345</v>
      </c>
    </row>
    <row r="86" spans="1:26" ht="66.599999999999994" customHeight="1" x14ac:dyDescent="0.25">
      <c r="A86" s="38">
        <v>82</v>
      </c>
      <c r="B86" s="91" t="s">
        <v>88</v>
      </c>
      <c r="C86" s="25" t="s">
        <v>90</v>
      </c>
      <c r="D86" s="28">
        <v>60159049</v>
      </c>
      <c r="E86" s="37" t="s">
        <v>89</v>
      </c>
      <c r="F86" s="59">
        <v>600096343</v>
      </c>
      <c r="G86" s="44" t="s">
        <v>657</v>
      </c>
      <c r="H86" s="44" t="s">
        <v>55</v>
      </c>
      <c r="I86" s="44" t="s">
        <v>56</v>
      </c>
      <c r="J86" s="44" t="s">
        <v>91</v>
      </c>
      <c r="K86" s="44" t="s">
        <v>658</v>
      </c>
      <c r="L86" s="65">
        <v>3000000</v>
      </c>
      <c r="M86" s="90">
        <f t="shared" si="2"/>
        <v>2550000</v>
      </c>
      <c r="N86" s="54">
        <v>45292</v>
      </c>
      <c r="O86" s="56">
        <v>46722</v>
      </c>
      <c r="P86" s="100" t="s">
        <v>75</v>
      </c>
      <c r="Q86" s="28" t="s">
        <v>58</v>
      </c>
      <c r="R86" s="28" t="s">
        <v>58</v>
      </c>
      <c r="S86" s="59" t="s">
        <v>75</v>
      </c>
      <c r="T86" s="52" t="s">
        <v>58</v>
      </c>
      <c r="U86" s="52" t="s">
        <v>75</v>
      </c>
      <c r="V86" s="52" t="s">
        <v>58</v>
      </c>
      <c r="W86" s="52" t="s">
        <v>58</v>
      </c>
      <c r="X86" s="52" t="s">
        <v>75</v>
      </c>
      <c r="Y86" s="100" t="s">
        <v>318</v>
      </c>
      <c r="Z86" s="101" t="s">
        <v>345</v>
      </c>
    </row>
    <row r="87" spans="1:26" ht="66" customHeight="1" x14ac:dyDescent="0.25">
      <c r="A87" s="38">
        <v>83</v>
      </c>
      <c r="B87" s="91" t="s">
        <v>88</v>
      </c>
      <c r="C87" s="25" t="s">
        <v>90</v>
      </c>
      <c r="D87" s="28">
        <v>60159049</v>
      </c>
      <c r="E87" s="37" t="s">
        <v>89</v>
      </c>
      <c r="F87" s="59">
        <v>600096343</v>
      </c>
      <c r="G87" s="44" t="s">
        <v>181</v>
      </c>
      <c r="H87" s="44" t="s">
        <v>55</v>
      </c>
      <c r="I87" s="44" t="s">
        <v>56</v>
      </c>
      <c r="J87" s="44" t="s">
        <v>91</v>
      </c>
      <c r="K87" s="44" t="s">
        <v>702</v>
      </c>
      <c r="L87" s="65">
        <v>5000000</v>
      </c>
      <c r="M87" s="90">
        <f t="shared" si="2"/>
        <v>4250000</v>
      </c>
      <c r="N87" s="54">
        <v>45292</v>
      </c>
      <c r="O87" s="56">
        <v>46722</v>
      </c>
      <c r="P87" s="100" t="s">
        <v>58</v>
      </c>
      <c r="Q87" s="28" t="s">
        <v>58</v>
      </c>
      <c r="R87" s="28" t="s">
        <v>58</v>
      </c>
      <c r="S87" s="59" t="s">
        <v>58</v>
      </c>
      <c r="T87" s="52" t="s">
        <v>75</v>
      </c>
      <c r="U87" s="52" t="s">
        <v>75</v>
      </c>
      <c r="V87" s="52" t="s">
        <v>58</v>
      </c>
      <c r="W87" s="52" t="s">
        <v>58</v>
      </c>
      <c r="X87" s="52"/>
      <c r="Y87" s="100" t="s">
        <v>318</v>
      </c>
      <c r="Z87" s="101" t="s">
        <v>345</v>
      </c>
    </row>
    <row r="88" spans="1:26" ht="180" customHeight="1" x14ac:dyDescent="0.25">
      <c r="A88" s="38">
        <v>84</v>
      </c>
      <c r="B88" s="95" t="s">
        <v>92</v>
      </c>
      <c r="C88" s="96" t="s">
        <v>93</v>
      </c>
      <c r="D88" s="103">
        <v>48160610</v>
      </c>
      <c r="E88" s="103" t="s">
        <v>651</v>
      </c>
      <c r="F88" s="104">
        <v>600096122</v>
      </c>
      <c r="G88" s="79" t="s">
        <v>383</v>
      </c>
      <c r="H88" s="105" t="s">
        <v>55</v>
      </c>
      <c r="I88" s="105" t="s">
        <v>57</v>
      </c>
      <c r="J88" s="79" t="s">
        <v>94</v>
      </c>
      <c r="K88" s="79" t="s">
        <v>580</v>
      </c>
      <c r="L88" s="65">
        <v>2000000</v>
      </c>
      <c r="M88" s="90">
        <f t="shared" si="2"/>
        <v>1700000</v>
      </c>
      <c r="N88" s="263" t="s">
        <v>659</v>
      </c>
      <c r="O88" s="264" t="s">
        <v>385</v>
      </c>
      <c r="P88" s="107" t="s">
        <v>58</v>
      </c>
      <c r="Q88" s="108" t="s">
        <v>58</v>
      </c>
      <c r="R88" s="108" t="s">
        <v>58</v>
      </c>
      <c r="S88" s="109" t="s">
        <v>58</v>
      </c>
      <c r="T88" s="110" t="s">
        <v>75</v>
      </c>
      <c r="U88" s="110" t="s">
        <v>75</v>
      </c>
      <c r="V88" s="110" t="s">
        <v>58</v>
      </c>
      <c r="W88" s="110" t="s">
        <v>58</v>
      </c>
      <c r="X88" s="111" t="s">
        <v>75</v>
      </c>
      <c r="Y88" s="112" t="s">
        <v>473</v>
      </c>
      <c r="Z88" s="113" t="s">
        <v>345</v>
      </c>
    </row>
    <row r="89" spans="1:26" ht="170.45" customHeight="1" x14ac:dyDescent="0.25">
      <c r="A89" s="38">
        <v>85</v>
      </c>
      <c r="B89" s="95" t="s">
        <v>92</v>
      </c>
      <c r="C89" s="96" t="s">
        <v>93</v>
      </c>
      <c r="D89" s="114">
        <v>48160610</v>
      </c>
      <c r="E89" s="103" t="s">
        <v>651</v>
      </c>
      <c r="F89" s="115">
        <v>600096122</v>
      </c>
      <c r="G89" s="79" t="s">
        <v>199</v>
      </c>
      <c r="H89" s="105" t="s">
        <v>55</v>
      </c>
      <c r="I89" s="105" t="s">
        <v>57</v>
      </c>
      <c r="J89" s="79" t="s">
        <v>94</v>
      </c>
      <c r="K89" s="79" t="s">
        <v>743</v>
      </c>
      <c r="L89" s="65">
        <v>5000000</v>
      </c>
      <c r="M89" s="90">
        <f t="shared" si="2"/>
        <v>4250000</v>
      </c>
      <c r="N89" s="263" t="s">
        <v>660</v>
      </c>
      <c r="O89" s="106" t="s">
        <v>385</v>
      </c>
      <c r="P89" s="107" t="s">
        <v>75</v>
      </c>
      <c r="Q89" s="108" t="s">
        <v>75</v>
      </c>
      <c r="R89" s="108" t="s">
        <v>75</v>
      </c>
      <c r="S89" s="109" t="s">
        <v>75</v>
      </c>
      <c r="T89" s="110" t="s">
        <v>75</v>
      </c>
      <c r="U89" s="110" t="s">
        <v>75</v>
      </c>
      <c r="V89" s="110" t="s">
        <v>58</v>
      </c>
      <c r="W89" s="110" t="s">
        <v>58</v>
      </c>
      <c r="X89" s="111" t="s">
        <v>75</v>
      </c>
      <c r="Y89" s="112" t="s">
        <v>473</v>
      </c>
      <c r="Z89" s="113" t="s">
        <v>345</v>
      </c>
    </row>
    <row r="90" spans="1:26" ht="99" customHeight="1" x14ac:dyDescent="0.25">
      <c r="A90" s="38">
        <v>86</v>
      </c>
      <c r="B90" s="265" t="s">
        <v>92</v>
      </c>
      <c r="C90" s="266" t="s">
        <v>93</v>
      </c>
      <c r="D90" s="267" t="s">
        <v>590</v>
      </c>
      <c r="E90" s="268">
        <v>48160610</v>
      </c>
      <c r="F90" s="269">
        <v>600096122</v>
      </c>
      <c r="G90" s="270" t="s">
        <v>150</v>
      </c>
      <c r="H90" s="271" t="s">
        <v>55</v>
      </c>
      <c r="I90" s="271" t="s">
        <v>57</v>
      </c>
      <c r="J90" s="270" t="s">
        <v>94</v>
      </c>
      <c r="K90" s="270" t="s">
        <v>317</v>
      </c>
      <c r="L90" s="176">
        <v>400000</v>
      </c>
      <c r="M90" s="177">
        <f t="shared" si="2"/>
        <v>340000</v>
      </c>
      <c r="N90" s="272" t="s">
        <v>661</v>
      </c>
      <c r="O90" s="273" t="s">
        <v>662</v>
      </c>
      <c r="P90" s="274" t="s">
        <v>75</v>
      </c>
      <c r="Q90" s="268" t="s">
        <v>75</v>
      </c>
      <c r="R90" s="268" t="s">
        <v>75</v>
      </c>
      <c r="S90" s="275" t="s">
        <v>75</v>
      </c>
      <c r="T90" s="276" t="s">
        <v>75</v>
      </c>
      <c r="U90" s="276" t="s">
        <v>75</v>
      </c>
      <c r="V90" s="276" t="s">
        <v>75</v>
      </c>
      <c r="W90" s="276" t="s">
        <v>75</v>
      </c>
      <c r="X90" s="276" t="s">
        <v>58</v>
      </c>
      <c r="Y90" s="277" t="s">
        <v>616</v>
      </c>
      <c r="Z90" s="278" t="s">
        <v>345</v>
      </c>
    </row>
    <row r="91" spans="1:26" ht="81.599999999999994" customHeight="1" x14ac:dyDescent="0.25">
      <c r="A91" s="38">
        <v>87</v>
      </c>
      <c r="B91" s="95" t="s">
        <v>92</v>
      </c>
      <c r="C91" s="96" t="s">
        <v>93</v>
      </c>
      <c r="D91" s="114">
        <v>48160610</v>
      </c>
      <c r="E91" s="103" t="s">
        <v>651</v>
      </c>
      <c r="F91" s="115">
        <v>600096122</v>
      </c>
      <c r="G91" s="79" t="s">
        <v>671</v>
      </c>
      <c r="H91" s="105" t="s">
        <v>55</v>
      </c>
      <c r="I91" s="105" t="s">
        <v>57</v>
      </c>
      <c r="J91" s="79" t="s">
        <v>94</v>
      </c>
      <c r="K91" s="79" t="s">
        <v>703</v>
      </c>
      <c r="L91" s="65">
        <v>5000000</v>
      </c>
      <c r="M91" s="90">
        <f t="shared" si="2"/>
        <v>4250000</v>
      </c>
      <c r="N91" s="263" t="s">
        <v>660</v>
      </c>
      <c r="O91" s="106" t="s">
        <v>385</v>
      </c>
      <c r="P91" s="107" t="s">
        <v>75</v>
      </c>
      <c r="Q91" s="108" t="s">
        <v>75</v>
      </c>
      <c r="R91" s="108" t="s">
        <v>75</v>
      </c>
      <c r="S91" s="109" t="s">
        <v>75</v>
      </c>
      <c r="T91" s="110" t="s">
        <v>75</v>
      </c>
      <c r="U91" s="110" t="s">
        <v>75</v>
      </c>
      <c r="V91" s="110" t="s">
        <v>75</v>
      </c>
      <c r="W91" s="110" t="s">
        <v>75</v>
      </c>
      <c r="X91" s="111" t="s">
        <v>75</v>
      </c>
      <c r="Y91" s="112" t="s">
        <v>473</v>
      </c>
      <c r="Z91" s="113" t="s">
        <v>345</v>
      </c>
    </row>
    <row r="92" spans="1:26" ht="147" customHeight="1" x14ac:dyDescent="0.25">
      <c r="A92" s="38">
        <v>88</v>
      </c>
      <c r="B92" s="91" t="s">
        <v>95</v>
      </c>
      <c r="C92" s="25" t="s">
        <v>99</v>
      </c>
      <c r="D92" s="28">
        <v>60158701</v>
      </c>
      <c r="E92" s="37" t="s">
        <v>96</v>
      </c>
      <c r="F92" s="59">
        <v>600096297</v>
      </c>
      <c r="G92" s="44" t="s">
        <v>97</v>
      </c>
      <c r="H92" s="44" t="s">
        <v>55</v>
      </c>
      <c r="I92" s="44" t="s">
        <v>56</v>
      </c>
      <c r="J92" s="44" t="s">
        <v>98</v>
      </c>
      <c r="K92" s="44" t="s">
        <v>632</v>
      </c>
      <c r="L92" s="65">
        <v>3500000</v>
      </c>
      <c r="M92" s="90">
        <f t="shared" si="2"/>
        <v>2975000</v>
      </c>
      <c r="N92" s="56">
        <v>45444</v>
      </c>
      <c r="O92" s="56">
        <v>45627</v>
      </c>
      <c r="P92" s="100" t="s">
        <v>75</v>
      </c>
      <c r="Q92" s="28" t="s">
        <v>75</v>
      </c>
      <c r="R92" s="28" t="s">
        <v>75</v>
      </c>
      <c r="S92" s="59" t="s">
        <v>75</v>
      </c>
      <c r="T92" s="52" t="s">
        <v>75</v>
      </c>
      <c r="U92" s="52" t="s">
        <v>75</v>
      </c>
      <c r="V92" s="52" t="s">
        <v>75</v>
      </c>
      <c r="W92" s="52" t="s">
        <v>58</v>
      </c>
      <c r="X92" s="52" t="s">
        <v>58</v>
      </c>
      <c r="Y92" s="100" t="s">
        <v>318</v>
      </c>
      <c r="Z92" s="101" t="s">
        <v>345</v>
      </c>
    </row>
    <row r="93" spans="1:26" ht="75" customHeight="1" x14ac:dyDescent="0.25">
      <c r="A93" s="38">
        <v>89</v>
      </c>
      <c r="B93" s="91" t="s">
        <v>95</v>
      </c>
      <c r="C93" s="25" t="s">
        <v>99</v>
      </c>
      <c r="D93" s="28">
        <v>60158701</v>
      </c>
      <c r="E93" s="37" t="s">
        <v>96</v>
      </c>
      <c r="F93" s="59">
        <v>600096297</v>
      </c>
      <c r="G93" s="44" t="s">
        <v>191</v>
      </c>
      <c r="H93" s="44" t="s">
        <v>55</v>
      </c>
      <c r="I93" s="44" t="s">
        <v>56</v>
      </c>
      <c r="J93" s="44" t="s">
        <v>98</v>
      </c>
      <c r="K93" s="44" t="s">
        <v>386</v>
      </c>
      <c r="L93" s="65">
        <v>2900000</v>
      </c>
      <c r="M93" s="90">
        <f t="shared" si="2"/>
        <v>2465000</v>
      </c>
      <c r="N93" s="355" t="s">
        <v>744</v>
      </c>
      <c r="O93" s="56">
        <v>45627</v>
      </c>
      <c r="P93" s="100" t="s">
        <v>75</v>
      </c>
      <c r="Q93" s="28" t="s">
        <v>58</v>
      </c>
      <c r="R93" s="28" t="s">
        <v>58</v>
      </c>
      <c r="S93" s="59" t="s">
        <v>75</v>
      </c>
      <c r="T93" s="52" t="s">
        <v>75</v>
      </c>
      <c r="U93" s="52" t="s">
        <v>75</v>
      </c>
      <c r="V93" s="52" t="s">
        <v>75</v>
      </c>
      <c r="W93" s="52" t="s">
        <v>75</v>
      </c>
      <c r="X93" s="52" t="s">
        <v>75</v>
      </c>
      <c r="Y93" s="100" t="s">
        <v>318</v>
      </c>
      <c r="Z93" s="101" t="s">
        <v>345</v>
      </c>
    </row>
    <row r="94" spans="1:26" ht="117" customHeight="1" x14ac:dyDescent="0.25">
      <c r="A94" s="38">
        <v>90</v>
      </c>
      <c r="B94" s="91" t="s">
        <v>95</v>
      </c>
      <c r="C94" s="25" t="s">
        <v>99</v>
      </c>
      <c r="D94" s="28">
        <v>60158701</v>
      </c>
      <c r="E94" s="37" t="s">
        <v>96</v>
      </c>
      <c r="F94" s="59">
        <v>600096297</v>
      </c>
      <c r="G94" s="44" t="s">
        <v>244</v>
      </c>
      <c r="H94" s="44" t="s">
        <v>55</v>
      </c>
      <c r="I94" s="44" t="s">
        <v>56</v>
      </c>
      <c r="J94" s="44" t="s">
        <v>98</v>
      </c>
      <c r="K94" s="44" t="s">
        <v>387</v>
      </c>
      <c r="L94" s="65">
        <v>1000000</v>
      </c>
      <c r="M94" s="90">
        <f t="shared" si="2"/>
        <v>850000</v>
      </c>
      <c r="N94" s="355" t="s">
        <v>744</v>
      </c>
      <c r="O94" s="56">
        <v>45627</v>
      </c>
      <c r="P94" s="100" t="s">
        <v>58</v>
      </c>
      <c r="Q94" s="28" t="s">
        <v>75</v>
      </c>
      <c r="R94" s="28" t="s">
        <v>75</v>
      </c>
      <c r="S94" s="59" t="s">
        <v>58</v>
      </c>
      <c r="T94" s="52" t="s">
        <v>75</v>
      </c>
      <c r="U94" s="52" t="s">
        <v>75</v>
      </c>
      <c r="V94" s="52" t="s">
        <v>75</v>
      </c>
      <c r="W94" s="52" t="s">
        <v>75</v>
      </c>
      <c r="X94" s="52" t="s">
        <v>58</v>
      </c>
      <c r="Y94" s="100" t="s">
        <v>318</v>
      </c>
      <c r="Z94" s="101" t="s">
        <v>345</v>
      </c>
    </row>
    <row r="95" spans="1:26" ht="72" customHeight="1" x14ac:dyDescent="0.25">
      <c r="A95" s="38">
        <v>91</v>
      </c>
      <c r="B95" s="91" t="s">
        <v>95</v>
      </c>
      <c r="C95" s="25" t="s">
        <v>99</v>
      </c>
      <c r="D95" s="28">
        <v>60158701</v>
      </c>
      <c r="E95" s="37" t="s">
        <v>96</v>
      </c>
      <c r="F95" s="59">
        <v>600096297</v>
      </c>
      <c r="G95" s="44" t="s">
        <v>305</v>
      </c>
      <c r="H95" s="44" t="s">
        <v>55</v>
      </c>
      <c r="I95" s="44" t="s">
        <v>56</v>
      </c>
      <c r="J95" s="44" t="s">
        <v>98</v>
      </c>
      <c r="K95" s="44" t="s">
        <v>388</v>
      </c>
      <c r="L95" s="36" t="s">
        <v>717</v>
      </c>
      <c r="M95" s="90">
        <f>6000000*0.85</f>
        <v>5100000</v>
      </c>
      <c r="N95" s="54">
        <v>45444</v>
      </c>
      <c r="O95" s="56">
        <v>45627</v>
      </c>
      <c r="P95" s="100" t="s">
        <v>75</v>
      </c>
      <c r="Q95" s="28" t="s">
        <v>75</v>
      </c>
      <c r="R95" s="28" t="s">
        <v>75</v>
      </c>
      <c r="S95" s="59" t="s">
        <v>75</v>
      </c>
      <c r="T95" s="52" t="s">
        <v>75</v>
      </c>
      <c r="U95" s="52" t="s">
        <v>75</v>
      </c>
      <c r="V95" s="52" t="s">
        <v>58</v>
      </c>
      <c r="W95" s="52" t="s">
        <v>75</v>
      </c>
      <c r="X95" s="52" t="s">
        <v>58</v>
      </c>
      <c r="Y95" s="100" t="s">
        <v>318</v>
      </c>
      <c r="Z95" s="101" t="s">
        <v>345</v>
      </c>
    </row>
    <row r="96" spans="1:26" ht="151.15" customHeight="1" x14ac:dyDescent="0.25">
      <c r="A96" s="38">
        <v>92</v>
      </c>
      <c r="B96" s="91" t="s">
        <v>95</v>
      </c>
      <c r="C96" s="25" t="s">
        <v>99</v>
      </c>
      <c r="D96" s="28">
        <v>60158701</v>
      </c>
      <c r="E96" s="37" t="s">
        <v>96</v>
      </c>
      <c r="F96" s="59">
        <v>600096297</v>
      </c>
      <c r="G96" s="44" t="s">
        <v>306</v>
      </c>
      <c r="H96" s="44" t="s">
        <v>55</v>
      </c>
      <c r="I96" s="44" t="s">
        <v>56</v>
      </c>
      <c r="J96" s="44" t="s">
        <v>98</v>
      </c>
      <c r="K96" s="44" t="s">
        <v>389</v>
      </c>
      <c r="L96" s="36" t="s">
        <v>745</v>
      </c>
      <c r="M96" s="90">
        <f>4500000*0.85</f>
        <v>3825000</v>
      </c>
      <c r="N96" s="355" t="s">
        <v>744</v>
      </c>
      <c r="O96" s="56">
        <v>45627</v>
      </c>
      <c r="P96" s="100" t="s">
        <v>75</v>
      </c>
      <c r="Q96" s="28" t="s">
        <v>58</v>
      </c>
      <c r="R96" s="28" t="s">
        <v>58</v>
      </c>
      <c r="S96" s="59" t="s">
        <v>75</v>
      </c>
      <c r="T96" s="52" t="s">
        <v>75</v>
      </c>
      <c r="U96" s="52" t="s">
        <v>75</v>
      </c>
      <c r="V96" s="52" t="s">
        <v>58</v>
      </c>
      <c r="W96" s="52" t="s">
        <v>58</v>
      </c>
      <c r="X96" s="52" t="s">
        <v>58</v>
      </c>
      <c r="Y96" s="100" t="s">
        <v>318</v>
      </c>
      <c r="Z96" s="101" t="s">
        <v>345</v>
      </c>
    </row>
    <row r="97" spans="1:26" ht="409.15" customHeight="1" x14ac:dyDescent="0.25">
      <c r="A97" s="38">
        <v>93</v>
      </c>
      <c r="B97" s="91" t="s">
        <v>95</v>
      </c>
      <c r="C97" s="25" t="s">
        <v>99</v>
      </c>
      <c r="D97" s="28">
        <v>60158701</v>
      </c>
      <c r="E97" s="37" t="s">
        <v>96</v>
      </c>
      <c r="F97" s="59">
        <v>600096297</v>
      </c>
      <c r="G97" s="44" t="s">
        <v>746</v>
      </c>
      <c r="H97" s="44" t="s">
        <v>55</v>
      </c>
      <c r="I97" s="44" t="s">
        <v>56</v>
      </c>
      <c r="J97" s="44" t="s">
        <v>98</v>
      </c>
      <c r="K97" s="44" t="s">
        <v>696</v>
      </c>
      <c r="L97" s="36" t="s">
        <v>747</v>
      </c>
      <c r="M97" s="90">
        <f>20000000*0.85</f>
        <v>17000000</v>
      </c>
      <c r="N97" s="54">
        <v>45444</v>
      </c>
      <c r="O97" s="56">
        <v>45627</v>
      </c>
      <c r="P97" s="100" t="s">
        <v>58</v>
      </c>
      <c r="Q97" s="28" t="s">
        <v>58</v>
      </c>
      <c r="R97" s="28" t="s">
        <v>58</v>
      </c>
      <c r="S97" s="59" t="s">
        <v>58</v>
      </c>
      <c r="T97" s="52" t="s">
        <v>75</v>
      </c>
      <c r="U97" s="52" t="s">
        <v>75</v>
      </c>
      <c r="V97" s="52" t="s">
        <v>58</v>
      </c>
      <c r="W97" s="52" t="s">
        <v>58</v>
      </c>
      <c r="X97" s="52" t="s">
        <v>58</v>
      </c>
      <c r="Y97" s="100" t="s">
        <v>338</v>
      </c>
      <c r="Z97" s="101" t="s">
        <v>345</v>
      </c>
    </row>
    <row r="98" spans="1:26" ht="150.75" customHeight="1" x14ac:dyDescent="0.25">
      <c r="A98" s="38">
        <v>94</v>
      </c>
      <c r="B98" s="91" t="s">
        <v>77</v>
      </c>
      <c r="C98" s="25" t="s">
        <v>80</v>
      </c>
      <c r="D98" s="28">
        <v>60156953</v>
      </c>
      <c r="E98" s="37" t="s">
        <v>78</v>
      </c>
      <c r="F98" s="59">
        <v>600096238</v>
      </c>
      <c r="G98" s="44" t="s">
        <v>79</v>
      </c>
      <c r="H98" s="44" t="s">
        <v>55</v>
      </c>
      <c r="I98" s="44" t="s">
        <v>56</v>
      </c>
      <c r="J98" s="44" t="s">
        <v>81</v>
      </c>
      <c r="K98" s="44" t="s">
        <v>633</v>
      </c>
      <c r="L98" s="65">
        <v>2500000</v>
      </c>
      <c r="M98" s="90">
        <f t="shared" si="2"/>
        <v>2125000</v>
      </c>
      <c r="N98" s="355" t="s">
        <v>744</v>
      </c>
      <c r="O98" s="56">
        <v>45870</v>
      </c>
      <c r="P98" s="100" t="s">
        <v>75</v>
      </c>
      <c r="Q98" s="28" t="s">
        <v>58</v>
      </c>
      <c r="R98" s="28" t="s">
        <v>58</v>
      </c>
      <c r="S98" s="59" t="s">
        <v>75</v>
      </c>
      <c r="T98" s="52" t="s">
        <v>75</v>
      </c>
      <c r="U98" s="52" t="s">
        <v>75</v>
      </c>
      <c r="V98" s="52" t="s">
        <v>75</v>
      </c>
      <c r="W98" s="52" t="s">
        <v>75</v>
      </c>
      <c r="X98" s="52" t="s">
        <v>75</v>
      </c>
      <c r="Y98" s="53" t="s">
        <v>318</v>
      </c>
      <c r="Z98" s="101" t="s">
        <v>345</v>
      </c>
    </row>
    <row r="99" spans="1:26" ht="48" customHeight="1" x14ac:dyDescent="0.25">
      <c r="A99" s="38">
        <v>95</v>
      </c>
      <c r="B99" s="91" t="s">
        <v>77</v>
      </c>
      <c r="C99" s="25" t="s">
        <v>80</v>
      </c>
      <c r="D99" s="28">
        <v>60156953</v>
      </c>
      <c r="E99" s="37" t="s">
        <v>78</v>
      </c>
      <c r="F99" s="59">
        <v>600096238</v>
      </c>
      <c r="G99" s="44" t="s">
        <v>82</v>
      </c>
      <c r="H99" s="44" t="s">
        <v>55</v>
      </c>
      <c r="I99" s="44" t="s">
        <v>56</v>
      </c>
      <c r="J99" s="44" t="s">
        <v>81</v>
      </c>
      <c r="K99" s="44" t="s">
        <v>516</v>
      </c>
      <c r="L99" s="36" t="s">
        <v>748</v>
      </c>
      <c r="M99" s="90">
        <f>1300000*0.85</f>
        <v>1105000</v>
      </c>
      <c r="N99" s="355" t="s">
        <v>744</v>
      </c>
      <c r="O99" s="56">
        <v>45870</v>
      </c>
      <c r="P99" s="100" t="s">
        <v>75</v>
      </c>
      <c r="Q99" s="28" t="s">
        <v>75</v>
      </c>
      <c r="R99" s="28" t="s">
        <v>75</v>
      </c>
      <c r="S99" s="59" t="s">
        <v>75</v>
      </c>
      <c r="T99" s="52" t="s">
        <v>75</v>
      </c>
      <c r="U99" s="52" t="s">
        <v>75</v>
      </c>
      <c r="V99" s="52" t="s">
        <v>75</v>
      </c>
      <c r="W99" s="52" t="s">
        <v>75</v>
      </c>
      <c r="X99" s="52" t="s">
        <v>58</v>
      </c>
      <c r="Y99" s="53" t="s">
        <v>318</v>
      </c>
      <c r="Z99" s="101" t="s">
        <v>345</v>
      </c>
    </row>
    <row r="100" spans="1:26" ht="89.25" x14ac:dyDescent="0.25">
      <c r="A100" s="38">
        <v>96</v>
      </c>
      <c r="B100" s="91" t="s">
        <v>77</v>
      </c>
      <c r="C100" s="25" t="s">
        <v>80</v>
      </c>
      <c r="D100" s="28">
        <v>60156953</v>
      </c>
      <c r="E100" s="37" t="s">
        <v>78</v>
      </c>
      <c r="F100" s="59">
        <v>600096238</v>
      </c>
      <c r="G100" s="44" t="s">
        <v>83</v>
      </c>
      <c r="H100" s="44" t="s">
        <v>55</v>
      </c>
      <c r="I100" s="44" t="s">
        <v>56</v>
      </c>
      <c r="J100" s="44" t="s">
        <v>81</v>
      </c>
      <c r="K100" s="44" t="s">
        <v>502</v>
      </c>
      <c r="L100" s="65">
        <v>15000000</v>
      </c>
      <c r="M100" s="90">
        <f t="shared" si="2"/>
        <v>12750000</v>
      </c>
      <c r="N100" s="355" t="s">
        <v>744</v>
      </c>
      <c r="O100" s="56">
        <v>45870</v>
      </c>
      <c r="P100" s="100" t="s">
        <v>75</v>
      </c>
      <c r="Q100" s="28" t="s">
        <v>75</v>
      </c>
      <c r="R100" s="28" t="s">
        <v>75</v>
      </c>
      <c r="S100" s="59" t="s">
        <v>75</v>
      </c>
      <c r="T100" s="52" t="s">
        <v>75</v>
      </c>
      <c r="U100" s="52" t="s">
        <v>75</v>
      </c>
      <c r="V100" s="52" t="s">
        <v>58</v>
      </c>
      <c r="W100" s="52" t="s">
        <v>58</v>
      </c>
      <c r="X100" s="52" t="s">
        <v>75</v>
      </c>
      <c r="Y100" s="100" t="s">
        <v>335</v>
      </c>
      <c r="Z100" s="101" t="s">
        <v>345</v>
      </c>
    </row>
    <row r="101" spans="1:26" ht="87.75" customHeight="1" x14ac:dyDescent="0.25">
      <c r="A101" s="38">
        <v>97</v>
      </c>
      <c r="B101" s="91" t="s">
        <v>77</v>
      </c>
      <c r="C101" s="25" t="s">
        <v>80</v>
      </c>
      <c r="D101" s="28">
        <v>60156953</v>
      </c>
      <c r="E101" s="37" t="s">
        <v>78</v>
      </c>
      <c r="F101" s="59">
        <v>600096238</v>
      </c>
      <c r="G101" s="44" t="s">
        <v>233</v>
      </c>
      <c r="H101" s="44" t="s">
        <v>55</v>
      </c>
      <c r="I101" s="44" t="s">
        <v>56</v>
      </c>
      <c r="J101" s="44" t="s">
        <v>81</v>
      </c>
      <c r="K101" s="44" t="s">
        <v>390</v>
      </c>
      <c r="L101" s="65">
        <v>1350000</v>
      </c>
      <c r="M101" s="90">
        <f t="shared" si="2"/>
        <v>1147500</v>
      </c>
      <c r="N101" s="355" t="s">
        <v>744</v>
      </c>
      <c r="O101" s="56">
        <v>45870</v>
      </c>
      <c r="P101" s="100" t="s">
        <v>75</v>
      </c>
      <c r="Q101" s="28" t="s">
        <v>75</v>
      </c>
      <c r="R101" s="28" t="s">
        <v>75</v>
      </c>
      <c r="S101" s="59" t="s">
        <v>75</v>
      </c>
      <c r="T101" s="52" t="s">
        <v>75</v>
      </c>
      <c r="U101" s="52" t="s">
        <v>75</v>
      </c>
      <c r="V101" s="52" t="s">
        <v>75</v>
      </c>
      <c r="W101" s="52" t="s">
        <v>75</v>
      </c>
      <c r="X101" s="52" t="s">
        <v>75</v>
      </c>
      <c r="Y101" s="53" t="s">
        <v>318</v>
      </c>
      <c r="Z101" s="101" t="s">
        <v>345</v>
      </c>
    </row>
    <row r="102" spans="1:26" ht="212.25" customHeight="1" x14ac:dyDescent="0.25">
      <c r="A102" s="38">
        <v>98</v>
      </c>
      <c r="B102" s="91" t="s">
        <v>77</v>
      </c>
      <c r="C102" s="25" t="s">
        <v>80</v>
      </c>
      <c r="D102" s="28">
        <v>60156953</v>
      </c>
      <c r="E102" s="37" t="s">
        <v>78</v>
      </c>
      <c r="F102" s="59">
        <v>600096238</v>
      </c>
      <c r="G102" s="44" t="s">
        <v>391</v>
      </c>
      <c r="H102" s="44" t="s">
        <v>55</v>
      </c>
      <c r="I102" s="44" t="s">
        <v>56</v>
      </c>
      <c r="J102" s="44" t="s">
        <v>81</v>
      </c>
      <c r="K102" s="44" t="s">
        <v>634</v>
      </c>
      <c r="L102" s="65">
        <v>58500000</v>
      </c>
      <c r="M102" s="90">
        <f t="shared" si="2"/>
        <v>49725000</v>
      </c>
      <c r="N102" s="54">
        <v>45444</v>
      </c>
      <c r="O102" s="56">
        <v>45870</v>
      </c>
      <c r="P102" s="100" t="s">
        <v>58</v>
      </c>
      <c r="Q102" s="28" t="s">
        <v>58</v>
      </c>
      <c r="R102" s="28" t="s">
        <v>58</v>
      </c>
      <c r="S102" s="59" t="s">
        <v>75</v>
      </c>
      <c r="T102" s="52" t="s">
        <v>75</v>
      </c>
      <c r="U102" s="52" t="s">
        <v>75</v>
      </c>
      <c r="V102" s="52" t="s">
        <v>58</v>
      </c>
      <c r="W102" s="52" t="s">
        <v>58</v>
      </c>
      <c r="X102" s="52" t="s">
        <v>58</v>
      </c>
      <c r="Y102" s="100" t="s">
        <v>335</v>
      </c>
      <c r="Z102" s="101" t="s">
        <v>364</v>
      </c>
    </row>
    <row r="103" spans="1:26" ht="38.25" x14ac:dyDescent="0.25">
      <c r="A103" s="38">
        <v>99</v>
      </c>
      <c r="B103" s="91" t="s">
        <v>66</v>
      </c>
      <c r="C103" s="25" t="s">
        <v>67</v>
      </c>
      <c r="D103" s="28">
        <v>70985898</v>
      </c>
      <c r="E103" s="28">
        <v>102101817</v>
      </c>
      <c r="F103" s="59">
        <v>650045815</v>
      </c>
      <c r="G103" s="44" t="s">
        <v>68</v>
      </c>
      <c r="H103" s="44" t="s">
        <v>55</v>
      </c>
      <c r="I103" s="44" t="s">
        <v>56</v>
      </c>
      <c r="J103" s="44" t="s">
        <v>69</v>
      </c>
      <c r="K103" s="44" t="s">
        <v>584</v>
      </c>
      <c r="L103" s="65">
        <v>6000000</v>
      </c>
      <c r="M103" s="90">
        <f>L103*0.85</f>
        <v>5100000</v>
      </c>
      <c r="N103" s="54">
        <v>43466</v>
      </c>
      <c r="O103" s="56">
        <v>44166</v>
      </c>
      <c r="P103" s="100" t="s">
        <v>75</v>
      </c>
      <c r="Q103" s="28" t="s">
        <v>75</v>
      </c>
      <c r="R103" s="28" t="s">
        <v>58</v>
      </c>
      <c r="S103" s="59" t="s">
        <v>58</v>
      </c>
      <c r="T103" s="52" t="s">
        <v>58</v>
      </c>
      <c r="U103" s="52" t="s">
        <v>75</v>
      </c>
      <c r="V103" s="52" t="s">
        <v>75</v>
      </c>
      <c r="W103" s="52" t="s">
        <v>75</v>
      </c>
      <c r="X103" s="52" t="s">
        <v>75</v>
      </c>
      <c r="Y103" s="100"/>
      <c r="Z103" s="101"/>
    </row>
    <row r="104" spans="1:26" ht="63.75" x14ac:dyDescent="0.25">
      <c r="A104" s="169">
        <v>100</v>
      </c>
      <c r="B104" s="170" t="s">
        <v>586</v>
      </c>
      <c r="C104" s="171" t="s">
        <v>451</v>
      </c>
      <c r="D104" s="172">
        <v>70987653</v>
      </c>
      <c r="E104" s="173" t="s">
        <v>452</v>
      </c>
      <c r="F104" s="356" t="s">
        <v>453</v>
      </c>
      <c r="G104" s="175" t="s">
        <v>454</v>
      </c>
      <c r="H104" s="357" t="s">
        <v>55</v>
      </c>
      <c r="I104" s="175" t="s">
        <v>56</v>
      </c>
      <c r="J104" s="175" t="s">
        <v>455</v>
      </c>
      <c r="K104" s="358" t="s">
        <v>456</v>
      </c>
      <c r="L104" s="176">
        <v>1500000</v>
      </c>
      <c r="M104" s="177">
        <f t="shared" si="2"/>
        <v>1275000</v>
      </c>
      <c r="N104" s="200">
        <v>44835</v>
      </c>
      <c r="O104" s="198">
        <v>44896</v>
      </c>
      <c r="P104" s="201" t="s">
        <v>75</v>
      </c>
      <c r="Q104" s="172" t="s">
        <v>75</v>
      </c>
      <c r="R104" s="172" t="s">
        <v>75</v>
      </c>
      <c r="S104" s="174" t="s">
        <v>75</v>
      </c>
      <c r="T104" s="180" t="s">
        <v>75</v>
      </c>
      <c r="U104" s="180" t="s">
        <v>75</v>
      </c>
      <c r="V104" s="180" t="s">
        <v>58</v>
      </c>
      <c r="W104" s="180" t="s">
        <v>58</v>
      </c>
      <c r="X104" s="180"/>
      <c r="Y104" s="201" t="s">
        <v>616</v>
      </c>
      <c r="Z104" s="202" t="s">
        <v>345</v>
      </c>
    </row>
    <row r="105" spans="1:26" ht="159" customHeight="1" x14ac:dyDescent="0.25">
      <c r="A105" s="38">
        <v>101</v>
      </c>
      <c r="B105" s="181" t="s">
        <v>109</v>
      </c>
      <c r="C105" s="182" t="s">
        <v>111</v>
      </c>
      <c r="D105" s="183">
        <v>71341269</v>
      </c>
      <c r="E105" s="184" t="s">
        <v>110</v>
      </c>
      <c r="F105" s="185">
        <v>691002568</v>
      </c>
      <c r="G105" s="186" t="s">
        <v>112</v>
      </c>
      <c r="H105" s="186" t="s">
        <v>55</v>
      </c>
      <c r="I105" s="186" t="s">
        <v>56</v>
      </c>
      <c r="J105" s="186" t="s">
        <v>57</v>
      </c>
      <c r="K105" s="186" t="s">
        <v>392</v>
      </c>
      <c r="L105" s="187">
        <v>7000000</v>
      </c>
      <c r="M105" s="188">
        <f t="shared" si="2"/>
        <v>5950000</v>
      </c>
      <c r="N105" s="350">
        <v>44927</v>
      </c>
      <c r="O105" s="351">
        <v>46357</v>
      </c>
      <c r="P105" s="352" t="s">
        <v>75</v>
      </c>
      <c r="Q105" s="183" t="s">
        <v>75</v>
      </c>
      <c r="R105" s="183" t="s">
        <v>75</v>
      </c>
      <c r="S105" s="185" t="s">
        <v>75</v>
      </c>
      <c r="T105" s="353" t="s">
        <v>75</v>
      </c>
      <c r="U105" s="353" t="s">
        <v>75</v>
      </c>
      <c r="V105" s="353" t="s">
        <v>58</v>
      </c>
      <c r="W105" s="353" t="s">
        <v>58</v>
      </c>
      <c r="X105" s="353" t="s">
        <v>58</v>
      </c>
      <c r="Y105" s="352" t="s">
        <v>393</v>
      </c>
      <c r="Z105" s="354" t="s">
        <v>345</v>
      </c>
    </row>
    <row r="106" spans="1:26" ht="159" customHeight="1" x14ac:dyDescent="0.25">
      <c r="A106" s="38">
        <v>102</v>
      </c>
      <c r="B106" s="91" t="s">
        <v>109</v>
      </c>
      <c r="C106" s="25" t="s">
        <v>111</v>
      </c>
      <c r="D106" s="28">
        <v>71341269</v>
      </c>
      <c r="E106" s="37" t="s">
        <v>110</v>
      </c>
      <c r="F106" s="59">
        <v>691002568</v>
      </c>
      <c r="G106" s="44" t="s">
        <v>112</v>
      </c>
      <c r="H106" s="44" t="s">
        <v>55</v>
      </c>
      <c r="I106" s="44" t="s">
        <v>56</v>
      </c>
      <c r="J106" s="44" t="s">
        <v>57</v>
      </c>
      <c r="K106" s="44" t="s">
        <v>603</v>
      </c>
      <c r="L106" s="65">
        <v>20000000</v>
      </c>
      <c r="M106" s="90">
        <f t="shared" si="2"/>
        <v>17000000</v>
      </c>
      <c r="N106" s="54">
        <v>45658</v>
      </c>
      <c r="O106" s="56">
        <v>46357</v>
      </c>
      <c r="P106" s="100" t="s">
        <v>75</v>
      </c>
      <c r="Q106" s="28" t="s">
        <v>75</v>
      </c>
      <c r="R106" s="28" t="s">
        <v>75</v>
      </c>
      <c r="S106" s="59" t="s">
        <v>75</v>
      </c>
      <c r="T106" s="52" t="s">
        <v>75</v>
      </c>
      <c r="U106" s="52" t="s">
        <v>75</v>
      </c>
      <c r="V106" s="52" t="s">
        <v>58</v>
      </c>
      <c r="W106" s="52" t="s">
        <v>58</v>
      </c>
      <c r="X106" s="52" t="s">
        <v>58</v>
      </c>
      <c r="Y106" s="100" t="s">
        <v>393</v>
      </c>
      <c r="Z106" s="101" t="s">
        <v>345</v>
      </c>
    </row>
    <row r="107" spans="1:26" ht="127.5" x14ac:dyDescent="0.25">
      <c r="A107" s="38">
        <v>103</v>
      </c>
      <c r="B107" s="91" t="s">
        <v>109</v>
      </c>
      <c r="C107" s="25" t="s">
        <v>111</v>
      </c>
      <c r="D107" s="28">
        <v>71341269</v>
      </c>
      <c r="E107" s="37" t="s">
        <v>110</v>
      </c>
      <c r="F107" s="59">
        <v>691002568</v>
      </c>
      <c r="G107" s="44" t="s">
        <v>189</v>
      </c>
      <c r="H107" s="44" t="s">
        <v>55</v>
      </c>
      <c r="I107" s="44" t="s">
        <v>56</v>
      </c>
      <c r="J107" s="44" t="s">
        <v>57</v>
      </c>
      <c r="K107" s="44" t="s">
        <v>394</v>
      </c>
      <c r="L107" s="65">
        <v>12000000</v>
      </c>
      <c r="M107" s="90">
        <f t="shared" si="2"/>
        <v>10200000</v>
      </c>
      <c r="N107" s="54">
        <v>45658</v>
      </c>
      <c r="O107" s="56">
        <v>46357</v>
      </c>
      <c r="P107" s="100" t="s">
        <v>75</v>
      </c>
      <c r="Q107" s="28" t="s">
        <v>75</v>
      </c>
      <c r="R107" s="28" t="s">
        <v>75</v>
      </c>
      <c r="S107" s="59" t="s">
        <v>75</v>
      </c>
      <c r="T107" s="52" t="s">
        <v>75</v>
      </c>
      <c r="U107" s="52" t="s">
        <v>75</v>
      </c>
      <c r="V107" s="52" t="s">
        <v>58</v>
      </c>
      <c r="W107" s="52" t="s">
        <v>75</v>
      </c>
      <c r="X107" s="52" t="s">
        <v>75</v>
      </c>
      <c r="Y107" s="100" t="s">
        <v>393</v>
      </c>
      <c r="Z107" s="101" t="s">
        <v>345</v>
      </c>
    </row>
    <row r="108" spans="1:26" ht="51" x14ac:dyDescent="0.25">
      <c r="A108" s="38">
        <v>104</v>
      </c>
      <c r="B108" s="181" t="s">
        <v>109</v>
      </c>
      <c r="C108" s="182" t="s">
        <v>111</v>
      </c>
      <c r="D108" s="183">
        <v>71341269</v>
      </c>
      <c r="E108" s="184" t="s">
        <v>190</v>
      </c>
      <c r="F108" s="185">
        <v>691002568</v>
      </c>
      <c r="G108" s="186" t="s">
        <v>395</v>
      </c>
      <c r="H108" s="186" t="s">
        <v>55</v>
      </c>
      <c r="I108" s="186" t="s">
        <v>56</v>
      </c>
      <c r="J108" s="186" t="s">
        <v>57</v>
      </c>
      <c r="K108" s="186" t="s">
        <v>396</v>
      </c>
      <c r="L108" s="187">
        <v>7000000</v>
      </c>
      <c r="M108" s="188">
        <f t="shared" si="2"/>
        <v>5950000</v>
      </c>
      <c r="N108" s="350">
        <v>44562</v>
      </c>
      <c r="O108" s="351">
        <v>44896</v>
      </c>
      <c r="P108" s="352" t="s">
        <v>75</v>
      </c>
      <c r="Q108" s="183" t="s">
        <v>75</v>
      </c>
      <c r="R108" s="183" t="s">
        <v>75</v>
      </c>
      <c r="S108" s="185" t="s">
        <v>75</v>
      </c>
      <c r="T108" s="353" t="s">
        <v>75</v>
      </c>
      <c r="U108" s="353" t="s">
        <v>75</v>
      </c>
      <c r="V108" s="353" t="s">
        <v>75</v>
      </c>
      <c r="W108" s="353" t="s">
        <v>75</v>
      </c>
      <c r="X108" s="353" t="s">
        <v>75</v>
      </c>
      <c r="Y108" s="352" t="s">
        <v>393</v>
      </c>
      <c r="Z108" s="354" t="s">
        <v>345</v>
      </c>
    </row>
    <row r="109" spans="1:26" ht="153" x14ac:dyDescent="0.25">
      <c r="A109" s="38">
        <v>105</v>
      </c>
      <c r="B109" s="91" t="s">
        <v>109</v>
      </c>
      <c r="C109" s="25" t="s">
        <v>111</v>
      </c>
      <c r="D109" s="28">
        <v>71341269</v>
      </c>
      <c r="E109" s="37" t="s">
        <v>110</v>
      </c>
      <c r="F109" s="59">
        <v>691002568</v>
      </c>
      <c r="G109" s="44" t="s">
        <v>278</v>
      </c>
      <c r="H109" s="44" t="s">
        <v>55</v>
      </c>
      <c r="I109" s="44" t="s">
        <v>56</v>
      </c>
      <c r="J109" s="44" t="s">
        <v>57</v>
      </c>
      <c r="K109" s="44" t="s">
        <v>397</v>
      </c>
      <c r="L109" s="65">
        <v>70000000</v>
      </c>
      <c r="M109" s="90">
        <f t="shared" si="2"/>
        <v>59500000</v>
      </c>
      <c r="N109" s="409">
        <v>45717</v>
      </c>
      <c r="O109" s="371">
        <v>46204</v>
      </c>
      <c r="P109" s="100" t="s">
        <v>75</v>
      </c>
      <c r="Q109" s="28" t="s">
        <v>58</v>
      </c>
      <c r="R109" s="28" t="s">
        <v>58</v>
      </c>
      <c r="S109" s="59" t="s">
        <v>58</v>
      </c>
      <c r="T109" s="52" t="s">
        <v>75</v>
      </c>
      <c r="U109" s="52" t="s">
        <v>75</v>
      </c>
      <c r="V109" s="52" t="s">
        <v>75</v>
      </c>
      <c r="W109" s="52" t="s">
        <v>75</v>
      </c>
      <c r="X109" s="52" t="s">
        <v>58</v>
      </c>
      <c r="Y109" s="100" t="s">
        <v>393</v>
      </c>
      <c r="Z109" s="101" t="s">
        <v>345</v>
      </c>
    </row>
    <row r="110" spans="1:26" ht="38.25" x14ac:dyDescent="0.25">
      <c r="A110" s="38">
        <v>106</v>
      </c>
      <c r="B110" s="91" t="s">
        <v>119</v>
      </c>
      <c r="C110" s="25" t="s">
        <v>119</v>
      </c>
      <c r="D110" s="28">
        <v>46577742</v>
      </c>
      <c r="E110" s="37" t="s">
        <v>120</v>
      </c>
      <c r="F110" s="59">
        <v>669100731</v>
      </c>
      <c r="G110" s="44" t="s">
        <v>121</v>
      </c>
      <c r="H110" s="44" t="s">
        <v>55</v>
      </c>
      <c r="I110" s="44" t="s">
        <v>56</v>
      </c>
      <c r="J110" s="44" t="s">
        <v>57</v>
      </c>
      <c r="K110" s="44" t="s">
        <v>517</v>
      </c>
      <c r="L110" s="65">
        <v>20000000</v>
      </c>
      <c r="M110" s="90">
        <f t="shared" si="2"/>
        <v>17000000</v>
      </c>
      <c r="N110" s="54">
        <v>45292</v>
      </c>
      <c r="O110" s="56">
        <v>45505</v>
      </c>
      <c r="P110" s="100" t="s">
        <v>58</v>
      </c>
      <c r="Q110" s="28" t="s">
        <v>58</v>
      </c>
      <c r="R110" s="28" t="s">
        <v>58</v>
      </c>
      <c r="S110" s="59" t="s">
        <v>58</v>
      </c>
      <c r="T110" s="52" t="s">
        <v>75</v>
      </c>
      <c r="U110" s="52" t="s">
        <v>58</v>
      </c>
      <c r="V110" s="52" t="s">
        <v>58</v>
      </c>
      <c r="W110" s="52" t="s">
        <v>58</v>
      </c>
      <c r="X110" s="52" t="s">
        <v>58</v>
      </c>
      <c r="Y110" s="100" t="s">
        <v>338</v>
      </c>
      <c r="Z110" s="101" t="s">
        <v>345</v>
      </c>
    </row>
    <row r="111" spans="1:26" ht="31.5" customHeight="1" x14ac:dyDescent="0.25">
      <c r="A111" s="38">
        <v>107</v>
      </c>
      <c r="B111" s="91" t="s">
        <v>119</v>
      </c>
      <c r="C111" s="25" t="s">
        <v>119</v>
      </c>
      <c r="D111" s="28">
        <v>46577742</v>
      </c>
      <c r="E111" s="37" t="s">
        <v>120</v>
      </c>
      <c r="F111" s="59">
        <v>669100731</v>
      </c>
      <c r="G111" s="44" t="s">
        <v>209</v>
      </c>
      <c r="H111" s="44" t="s">
        <v>55</v>
      </c>
      <c r="I111" s="44" t="s">
        <v>56</v>
      </c>
      <c r="J111" s="44" t="s">
        <v>57</v>
      </c>
      <c r="K111" s="44" t="s">
        <v>518</v>
      </c>
      <c r="L111" s="65">
        <v>20000000</v>
      </c>
      <c r="M111" s="90">
        <f t="shared" si="2"/>
        <v>17000000</v>
      </c>
      <c r="N111" s="54">
        <v>45292</v>
      </c>
      <c r="O111" s="56">
        <v>45505</v>
      </c>
      <c r="P111" s="100" t="s">
        <v>75</v>
      </c>
      <c r="Q111" s="28" t="s">
        <v>75</v>
      </c>
      <c r="R111" s="28" t="s">
        <v>75</v>
      </c>
      <c r="S111" s="59" t="s">
        <v>75</v>
      </c>
      <c r="T111" s="52" t="s">
        <v>75</v>
      </c>
      <c r="U111" s="52" t="s">
        <v>75</v>
      </c>
      <c r="V111" s="52" t="s">
        <v>58</v>
      </c>
      <c r="W111" s="52" t="s">
        <v>58</v>
      </c>
      <c r="X111" s="52" t="s">
        <v>75</v>
      </c>
      <c r="Y111" s="100" t="s">
        <v>338</v>
      </c>
      <c r="Z111" s="101" t="s">
        <v>345</v>
      </c>
    </row>
    <row r="112" spans="1:26" ht="102.6" customHeight="1" x14ac:dyDescent="0.25">
      <c r="A112" s="38">
        <v>108</v>
      </c>
      <c r="B112" s="91" t="s">
        <v>245</v>
      </c>
      <c r="C112" s="25" t="s">
        <v>245</v>
      </c>
      <c r="D112" s="28">
        <v>28827147</v>
      </c>
      <c r="E112" s="37" t="s">
        <v>246</v>
      </c>
      <c r="F112" s="59">
        <v>691012253</v>
      </c>
      <c r="G112" s="44" t="s">
        <v>749</v>
      </c>
      <c r="H112" s="44" t="s">
        <v>55</v>
      </c>
      <c r="I112" s="44" t="s">
        <v>56</v>
      </c>
      <c r="J112" s="44" t="s">
        <v>57</v>
      </c>
      <c r="K112" s="44" t="s">
        <v>709</v>
      </c>
      <c r="L112" s="36" t="s">
        <v>750</v>
      </c>
      <c r="M112" s="90">
        <f>16000000*0.85</f>
        <v>13600000</v>
      </c>
      <c r="N112" s="54">
        <v>45292</v>
      </c>
      <c r="O112" s="56">
        <v>45536</v>
      </c>
      <c r="P112" s="100" t="s">
        <v>58</v>
      </c>
      <c r="Q112" s="28" t="s">
        <v>58</v>
      </c>
      <c r="R112" s="28" t="s">
        <v>58</v>
      </c>
      <c r="S112" s="59" t="s">
        <v>58</v>
      </c>
      <c r="T112" s="52" t="s">
        <v>58</v>
      </c>
      <c r="U112" s="52" t="s">
        <v>75</v>
      </c>
      <c r="V112" s="52" t="s">
        <v>58</v>
      </c>
      <c r="W112" s="52" t="s">
        <v>75</v>
      </c>
      <c r="X112" s="52" t="s">
        <v>75</v>
      </c>
      <c r="Y112" s="100" t="s">
        <v>338</v>
      </c>
      <c r="Z112" s="101" t="s">
        <v>345</v>
      </c>
    </row>
    <row r="113" spans="1:26" ht="38.25" x14ac:dyDescent="0.25">
      <c r="A113" s="169">
        <v>109</v>
      </c>
      <c r="B113" s="170" t="s">
        <v>316</v>
      </c>
      <c r="C113" s="171" t="s">
        <v>581</v>
      </c>
      <c r="D113" s="172">
        <v>71341081</v>
      </c>
      <c r="E113" s="173" t="s">
        <v>115</v>
      </c>
      <c r="F113" s="174">
        <v>691001073</v>
      </c>
      <c r="G113" s="175" t="s">
        <v>116</v>
      </c>
      <c r="H113" s="175" t="s">
        <v>55</v>
      </c>
      <c r="I113" s="175" t="s">
        <v>56</v>
      </c>
      <c r="J113" s="175" t="s">
        <v>117</v>
      </c>
      <c r="K113" s="359" t="s">
        <v>584</v>
      </c>
      <c r="L113" s="176">
        <v>2000000</v>
      </c>
      <c r="M113" s="177">
        <f t="shared" si="2"/>
        <v>1700000</v>
      </c>
      <c r="N113" s="200">
        <v>43831</v>
      </c>
      <c r="O113" s="198">
        <v>44531</v>
      </c>
      <c r="P113" s="201" t="s">
        <v>75</v>
      </c>
      <c r="Q113" s="172" t="s">
        <v>58</v>
      </c>
      <c r="R113" s="172" t="s">
        <v>58</v>
      </c>
      <c r="S113" s="174" t="s">
        <v>75</v>
      </c>
      <c r="T113" s="180" t="s">
        <v>75</v>
      </c>
      <c r="U113" s="180" t="s">
        <v>75</v>
      </c>
      <c r="V113" s="180" t="s">
        <v>75</v>
      </c>
      <c r="W113" s="180" t="s">
        <v>75</v>
      </c>
      <c r="X113" s="180" t="s">
        <v>75</v>
      </c>
      <c r="Y113" s="201" t="s">
        <v>625</v>
      </c>
      <c r="Z113" s="202" t="s">
        <v>345</v>
      </c>
    </row>
    <row r="114" spans="1:26" ht="126.6" customHeight="1" x14ac:dyDescent="0.25">
      <c r="A114" s="38">
        <v>110</v>
      </c>
      <c r="B114" s="91" t="s">
        <v>316</v>
      </c>
      <c r="C114" s="25" t="s">
        <v>581</v>
      </c>
      <c r="D114" s="28">
        <v>71341081</v>
      </c>
      <c r="E114" s="37" t="s">
        <v>115</v>
      </c>
      <c r="F114" s="59">
        <v>691001073</v>
      </c>
      <c r="G114" s="44" t="s">
        <v>118</v>
      </c>
      <c r="H114" s="44" t="s">
        <v>55</v>
      </c>
      <c r="I114" s="44" t="s">
        <v>56</v>
      </c>
      <c r="J114" s="44" t="s">
        <v>117</v>
      </c>
      <c r="K114" s="44" t="s">
        <v>698</v>
      </c>
      <c r="L114" s="65">
        <v>2000000</v>
      </c>
      <c r="M114" s="90">
        <f t="shared" si="2"/>
        <v>1700000</v>
      </c>
      <c r="N114" s="54">
        <v>45658</v>
      </c>
      <c r="O114" s="56">
        <v>46357</v>
      </c>
      <c r="P114" s="100" t="s">
        <v>75</v>
      </c>
      <c r="Q114" s="28" t="s">
        <v>75</v>
      </c>
      <c r="R114" s="28" t="s">
        <v>75</v>
      </c>
      <c r="S114" s="59" t="s">
        <v>58</v>
      </c>
      <c r="T114" s="52" t="s">
        <v>75</v>
      </c>
      <c r="U114" s="52" t="s">
        <v>75</v>
      </c>
      <c r="V114" s="52" t="s">
        <v>75</v>
      </c>
      <c r="W114" s="52" t="s">
        <v>75</v>
      </c>
      <c r="X114" s="52" t="s">
        <v>75</v>
      </c>
      <c r="Y114" s="100" t="s">
        <v>318</v>
      </c>
      <c r="Z114" s="101" t="s">
        <v>345</v>
      </c>
    </row>
    <row r="115" spans="1:26" ht="25.5" x14ac:dyDescent="0.25">
      <c r="A115" s="169">
        <v>111</v>
      </c>
      <c r="B115" s="170" t="s">
        <v>316</v>
      </c>
      <c r="C115" s="171" t="s">
        <v>581</v>
      </c>
      <c r="D115" s="172">
        <v>71341081</v>
      </c>
      <c r="E115" s="173" t="s">
        <v>115</v>
      </c>
      <c r="F115" s="174">
        <v>691001073</v>
      </c>
      <c r="G115" s="175" t="s">
        <v>181</v>
      </c>
      <c r="H115" s="175" t="s">
        <v>55</v>
      </c>
      <c r="I115" s="175" t="s">
        <v>56</v>
      </c>
      <c r="J115" s="175" t="s">
        <v>117</v>
      </c>
      <c r="K115" s="359" t="s">
        <v>584</v>
      </c>
      <c r="L115" s="176">
        <v>1500000</v>
      </c>
      <c r="M115" s="177">
        <f t="shared" si="2"/>
        <v>1275000</v>
      </c>
      <c r="N115" s="200">
        <v>44197</v>
      </c>
      <c r="O115" s="198">
        <v>44896</v>
      </c>
      <c r="P115" s="201" t="s">
        <v>75</v>
      </c>
      <c r="Q115" s="172" t="s">
        <v>58</v>
      </c>
      <c r="R115" s="172" t="s">
        <v>75</v>
      </c>
      <c r="S115" s="174" t="s">
        <v>75</v>
      </c>
      <c r="T115" s="180" t="s">
        <v>75</v>
      </c>
      <c r="U115" s="180" t="s">
        <v>75</v>
      </c>
      <c r="V115" s="180" t="s">
        <v>75</v>
      </c>
      <c r="W115" s="180" t="s">
        <v>75</v>
      </c>
      <c r="X115" s="180" t="s">
        <v>75</v>
      </c>
      <c r="Y115" s="201" t="s">
        <v>625</v>
      </c>
      <c r="Z115" s="202"/>
    </row>
    <row r="116" spans="1:26" ht="25.5" x14ac:dyDescent="0.25">
      <c r="A116" s="38">
        <v>112</v>
      </c>
      <c r="B116" s="91" t="s">
        <v>316</v>
      </c>
      <c r="C116" s="25" t="s">
        <v>581</v>
      </c>
      <c r="D116" s="28">
        <v>71341081</v>
      </c>
      <c r="E116" s="37" t="s">
        <v>115</v>
      </c>
      <c r="F116" s="59">
        <v>691001073</v>
      </c>
      <c r="G116" s="44" t="s">
        <v>243</v>
      </c>
      <c r="H116" s="44" t="s">
        <v>55</v>
      </c>
      <c r="I116" s="44" t="s">
        <v>56</v>
      </c>
      <c r="J116" s="44" t="s">
        <v>117</v>
      </c>
      <c r="K116" s="44" t="s">
        <v>699</v>
      </c>
      <c r="L116" s="36" t="s">
        <v>751</v>
      </c>
      <c r="M116" s="90">
        <f>700000*0.85</f>
        <v>595000</v>
      </c>
      <c r="N116" s="54">
        <v>45292</v>
      </c>
      <c r="O116" s="56">
        <v>46722</v>
      </c>
      <c r="P116" s="100" t="s">
        <v>75</v>
      </c>
      <c r="Q116" s="28" t="s">
        <v>75</v>
      </c>
      <c r="R116" s="28" t="s">
        <v>75</v>
      </c>
      <c r="S116" s="59" t="s">
        <v>75</v>
      </c>
      <c r="T116" s="52" t="s">
        <v>75</v>
      </c>
      <c r="U116" s="52" t="s">
        <v>75</v>
      </c>
      <c r="V116" s="52" t="s">
        <v>75</v>
      </c>
      <c r="W116" s="52" t="s">
        <v>75</v>
      </c>
      <c r="X116" s="52" t="s">
        <v>75</v>
      </c>
      <c r="Y116" s="100" t="s">
        <v>318</v>
      </c>
      <c r="Z116" s="101" t="s">
        <v>345</v>
      </c>
    </row>
    <row r="117" spans="1:26" ht="63.75" x14ac:dyDescent="0.25">
      <c r="A117" s="38">
        <v>113</v>
      </c>
      <c r="B117" s="91" t="s">
        <v>237</v>
      </c>
      <c r="C117" s="25" t="s">
        <v>237</v>
      </c>
      <c r="D117" s="28">
        <v>25916092</v>
      </c>
      <c r="E117" s="37" t="s">
        <v>236</v>
      </c>
      <c r="F117" s="59">
        <v>600024270</v>
      </c>
      <c r="G117" s="105" t="s">
        <v>463</v>
      </c>
      <c r="H117" s="105" t="s">
        <v>55</v>
      </c>
      <c r="I117" s="105" t="s">
        <v>57</v>
      </c>
      <c r="J117" s="105" t="s">
        <v>57</v>
      </c>
      <c r="K117" s="79" t="s">
        <v>519</v>
      </c>
      <c r="L117" s="65">
        <v>2700000</v>
      </c>
      <c r="M117" s="90">
        <f t="shared" si="2"/>
        <v>2295000</v>
      </c>
      <c r="N117" s="360" t="s">
        <v>752</v>
      </c>
      <c r="O117" s="99" t="s">
        <v>753</v>
      </c>
      <c r="P117" s="361" t="s">
        <v>75</v>
      </c>
      <c r="Q117" s="114" t="s">
        <v>58</v>
      </c>
      <c r="R117" s="114" t="s">
        <v>58</v>
      </c>
      <c r="S117" s="115" t="s">
        <v>75</v>
      </c>
      <c r="T117" s="111" t="s">
        <v>75</v>
      </c>
      <c r="U117" s="111" t="s">
        <v>75</v>
      </c>
      <c r="V117" s="111" t="s">
        <v>75</v>
      </c>
      <c r="W117" s="111" t="s">
        <v>75</v>
      </c>
      <c r="X117" s="111" t="s">
        <v>75</v>
      </c>
      <c r="Y117" s="112" t="s">
        <v>318</v>
      </c>
      <c r="Z117" s="116" t="s">
        <v>345</v>
      </c>
    </row>
    <row r="118" spans="1:26" ht="69.75" customHeight="1" x14ac:dyDescent="0.25">
      <c r="A118" s="38">
        <v>114</v>
      </c>
      <c r="B118" s="91" t="s">
        <v>237</v>
      </c>
      <c r="C118" s="25" t="s">
        <v>237</v>
      </c>
      <c r="D118" s="28">
        <v>25916092</v>
      </c>
      <c r="E118" s="37" t="s">
        <v>236</v>
      </c>
      <c r="F118" s="59">
        <v>600024270</v>
      </c>
      <c r="G118" s="79" t="s">
        <v>464</v>
      </c>
      <c r="H118" s="105" t="s">
        <v>55</v>
      </c>
      <c r="I118" s="105" t="s">
        <v>57</v>
      </c>
      <c r="J118" s="105" t="s">
        <v>57</v>
      </c>
      <c r="K118" s="79" t="s">
        <v>465</v>
      </c>
      <c r="L118" s="65">
        <v>6750000</v>
      </c>
      <c r="M118" s="90">
        <f t="shared" si="2"/>
        <v>5737500</v>
      </c>
      <c r="N118" s="360" t="s">
        <v>752</v>
      </c>
      <c r="O118" s="99" t="s">
        <v>753</v>
      </c>
      <c r="P118" s="361" t="s">
        <v>75</v>
      </c>
      <c r="Q118" s="114" t="s">
        <v>75</v>
      </c>
      <c r="R118" s="114" t="s">
        <v>58</v>
      </c>
      <c r="S118" s="115" t="s">
        <v>75</v>
      </c>
      <c r="T118" s="111" t="s">
        <v>75</v>
      </c>
      <c r="U118" s="111" t="s">
        <v>75</v>
      </c>
      <c r="V118" s="111" t="s">
        <v>75</v>
      </c>
      <c r="W118" s="111" t="s">
        <v>75</v>
      </c>
      <c r="X118" s="111" t="s">
        <v>75</v>
      </c>
      <c r="Y118" s="112" t="s">
        <v>318</v>
      </c>
      <c r="Z118" s="116" t="s">
        <v>345</v>
      </c>
    </row>
    <row r="119" spans="1:26" ht="140.25" x14ac:dyDescent="0.25">
      <c r="A119" s="38">
        <v>115</v>
      </c>
      <c r="B119" s="91" t="s">
        <v>237</v>
      </c>
      <c r="C119" s="25" t="s">
        <v>237</v>
      </c>
      <c r="D119" s="28">
        <v>25916092</v>
      </c>
      <c r="E119" s="37" t="s">
        <v>236</v>
      </c>
      <c r="F119" s="59">
        <v>600024270</v>
      </c>
      <c r="G119" s="79" t="s">
        <v>466</v>
      </c>
      <c r="H119" s="105" t="s">
        <v>55</v>
      </c>
      <c r="I119" s="105" t="s">
        <v>57</v>
      </c>
      <c r="J119" s="105" t="s">
        <v>57</v>
      </c>
      <c r="K119" s="79" t="s">
        <v>467</v>
      </c>
      <c r="L119" s="65">
        <v>20250000</v>
      </c>
      <c r="M119" s="90">
        <f t="shared" si="2"/>
        <v>17212500</v>
      </c>
      <c r="N119" s="360" t="s">
        <v>754</v>
      </c>
      <c r="O119" s="99" t="s">
        <v>755</v>
      </c>
      <c r="P119" s="361" t="s">
        <v>75</v>
      </c>
      <c r="Q119" s="114" t="s">
        <v>75</v>
      </c>
      <c r="R119" s="114" t="s">
        <v>75</v>
      </c>
      <c r="S119" s="115" t="s">
        <v>58</v>
      </c>
      <c r="T119" s="111" t="s">
        <v>75</v>
      </c>
      <c r="U119" s="111" t="s">
        <v>75</v>
      </c>
      <c r="V119" s="111" t="s">
        <v>75</v>
      </c>
      <c r="W119" s="111" t="s">
        <v>75</v>
      </c>
      <c r="X119" s="111" t="s">
        <v>58</v>
      </c>
      <c r="Y119" s="112" t="s">
        <v>318</v>
      </c>
      <c r="Z119" s="116" t="s">
        <v>345</v>
      </c>
    </row>
    <row r="120" spans="1:26" ht="102" x14ac:dyDescent="0.25">
      <c r="A120" s="38">
        <v>116</v>
      </c>
      <c r="B120" s="91" t="s">
        <v>237</v>
      </c>
      <c r="C120" s="25" t="s">
        <v>237</v>
      </c>
      <c r="D120" s="28">
        <v>25916092</v>
      </c>
      <c r="E120" s="37" t="s">
        <v>236</v>
      </c>
      <c r="F120" s="59">
        <v>600024270</v>
      </c>
      <c r="G120" s="79" t="s">
        <v>468</v>
      </c>
      <c r="H120" s="105" t="s">
        <v>55</v>
      </c>
      <c r="I120" s="105" t="s">
        <v>57</v>
      </c>
      <c r="J120" s="105" t="s">
        <v>57</v>
      </c>
      <c r="K120" s="79" t="s">
        <v>469</v>
      </c>
      <c r="L120" s="65">
        <v>405000</v>
      </c>
      <c r="M120" s="90">
        <f t="shared" si="2"/>
        <v>344250</v>
      </c>
      <c r="N120" s="360" t="s">
        <v>659</v>
      </c>
      <c r="O120" s="99" t="s">
        <v>756</v>
      </c>
      <c r="P120" s="361" t="s">
        <v>75</v>
      </c>
      <c r="Q120" s="114" t="s">
        <v>58</v>
      </c>
      <c r="R120" s="114" t="s">
        <v>58</v>
      </c>
      <c r="S120" s="115" t="s">
        <v>75</v>
      </c>
      <c r="T120" s="111" t="s">
        <v>75</v>
      </c>
      <c r="U120" s="111" t="s">
        <v>75</v>
      </c>
      <c r="V120" s="111" t="s">
        <v>75</v>
      </c>
      <c r="W120" s="111" t="s">
        <v>75</v>
      </c>
      <c r="X120" s="111" t="s">
        <v>75</v>
      </c>
      <c r="Y120" s="112" t="s">
        <v>318</v>
      </c>
      <c r="Z120" s="116" t="s">
        <v>345</v>
      </c>
    </row>
    <row r="121" spans="1:26" ht="113.25" customHeight="1" x14ac:dyDescent="0.25">
      <c r="A121" s="38">
        <v>117</v>
      </c>
      <c r="B121" s="91" t="s">
        <v>237</v>
      </c>
      <c r="C121" s="25" t="s">
        <v>237</v>
      </c>
      <c r="D121" s="28">
        <v>25916092</v>
      </c>
      <c r="E121" s="37" t="s">
        <v>236</v>
      </c>
      <c r="F121" s="59">
        <v>600024270</v>
      </c>
      <c r="G121" s="79" t="s">
        <v>470</v>
      </c>
      <c r="H121" s="105" t="s">
        <v>55</v>
      </c>
      <c r="I121" s="105" t="s">
        <v>57</v>
      </c>
      <c r="J121" s="105" t="s">
        <v>57</v>
      </c>
      <c r="K121" s="79" t="s">
        <v>471</v>
      </c>
      <c r="L121" s="65">
        <v>3375000</v>
      </c>
      <c r="M121" s="90">
        <f t="shared" si="2"/>
        <v>2868750</v>
      </c>
      <c r="N121" s="360" t="s">
        <v>752</v>
      </c>
      <c r="O121" s="99" t="s">
        <v>753</v>
      </c>
      <c r="P121" s="361" t="s">
        <v>75</v>
      </c>
      <c r="Q121" s="114" t="s">
        <v>75</v>
      </c>
      <c r="R121" s="114" t="s">
        <v>75</v>
      </c>
      <c r="S121" s="115" t="s">
        <v>75</v>
      </c>
      <c r="T121" s="111" t="s">
        <v>75</v>
      </c>
      <c r="U121" s="111" t="s">
        <v>75</v>
      </c>
      <c r="V121" s="111" t="s">
        <v>58</v>
      </c>
      <c r="W121" s="111" t="s">
        <v>58</v>
      </c>
      <c r="X121" s="111" t="s">
        <v>75</v>
      </c>
      <c r="Y121" s="112" t="s">
        <v>318</v>
      </c>
      <c r="Z121" s="116" t="s">
        <v>345</v>
      </c>
    </row>
    <row r="122" spans="1:26" ht="63.75" x14ac:dyDescent="0.25">
      <c r="A122" s="38">
        <v>118</v>
      </c>
      <c r="B122" s="91" t="s">
        <v>237</v>
      </c>
      <c r="C122" s="25" t="s">
        <v>237</v>
      </c>
      <c r="D122" s="28">
        <v>25916092</v>
      </c>
      <c r="E122" s="37" t="s">
        <v>236</v>
      </c>
      <c r="F122" s="59">
        <v>600024270</v>
      </c>
      <c r="G122" s="79" t="s">
        <v>472</v>
      </c>
      <c r="H122" s="105" t="s">
        <v>55</v>
      </c>
      <c r="I122" s="105" t="s">
        <v>57</v>
      </c>
      <c r="J122" s="105" t="s">
        <v>57</v>
      </c>
      <c r="K122" s="79" t="s">
        <v>520</v>
      </c>
      <c r="L122" s="65">
        <v>1350000</v>
      </c>
      <c r="M122" s="90">
        <f t="shared" si="2"/>
        <v>1147500</v>
      </c>
      <c r="N122" s="360" t="s">
        <v>752</v>
      </c>
      <c r="O122" s="99" t="s">
        <v>753</v>
      </c>
      <c r="P122" s="361" t="s">
        <v>58</v>
      </c>
      <c r="Q122" s="114" t="s">
        <v>75</v>
      </c>
      <c r="R122" s="114" t="s">
        <v>75</v>
      </c>
      <c r="S122" s="115" t="s">
        <v>75</v>
      </c>
      <c r="T122" s="111" t="s">
        <v>75</v>
      </c>
      <c r="U122" s="111" t="s">
        <v>75</v>
      </c>
      <c r="V122" s="111" t="s">
        <v>75</v>
      </c>
      <c r="W122" s="111" t="s">
        <v>75</v>
      </c>
      <c r="X122" s="111" t="s">
        <v>75</v>
      </c>
      <c r="Y122" s="112" t="s">
        <v>318</v>
      </c>
      <c r="Z122" s="116" t="s">
        <v>345</v>
      </c>
    </row>
    <row r="123" spans="1:26" ht="71.25" customHeight="1" x14ac:dyDescent="0.25">
      <c r="A123" s="38">
        <v>119</v>
      </c>
      <c r="B123" s="91" t="s">
        <v>154</v>
      </c>
      <c r="C123" s="25" t="s">
        <v>161</v>
      </c>
      <c r="D123" s="37" t="s">
        <v>155</v>
      </c>
      <c r="E123" s="37" t="s">
        <v>156</v>
      </c>
      <c r="F123" s="59">
        <v>691009244</v>
      </c>
      <c r="G123" s="44" t="s">
        <v>435</v>
      </c>
      <c r="H123" s="44" t="s">
        <v>55</v>
      </c>
      <c r="I123" s="44" t="s">
        <v>56</v>
      </c>
      <c r="J123" s="44" t="s">
        <v>220</v>
      </c>
      <c r="K123" s="44" t="s">
        <v>521</v>
      </c>
      <c r="L123" s="65">
        <v>3000000</v>
      </c>
      <c r="M123" s="90">
        <f t="shared" si="2"/>
        <v>2550000</v>
      </c>
      <c r="N123" s="54">
        <v>45078</v>
      </c>
      <c r="O123" s="56">
        <v>45627</v>
      </c>
      <c r="P123" s="100" t="s">
        <v>75</v>
      </c>
      <c r="Q123" s="28" t="s">
        <v>75</v>
      </c>
      <c r="R123" s="28" t="s">
        <v>75</v>
      </c>
      <c r="S123" s="59" t="s">
        <v>75</v>
      </c>
      <c r="T123" s="52" t="s">
        <v>75</v>
      </c>
      <c r="U123" s="52" t="s">
        <v>75</v>
      </c>
      <c r="V123" s="52" t="s">
        <v>58</v>
      </c>
      <c r="W123" s="52" t="s">
        <v>58</v>
      </c>
      <c r="X123" s="52" t="s">
        <v>75</v>
      </c>
      <c r="Y123" s="100" t="s">
        <v>338</v>
      </c>
      <c r="Z123" s="101" t="s">
        <v>345</v>
      </c>
    </row>
    <row r="124" spans="1:26" ht="71.25" customHeight="1" x14ac:dyDescent="0.25">
      <c r="A124" s="38">
        <v>120</v>
      </c>
      <c r="B124" s="91" t="s">
        <v>154</v>
      </c>
      <c r="C124" s="25" t="s">
        <v>161</v>
      </c>
      <c r="D124" s="37" t="s">
        <v>155</v>
      </c>
      <c r="E124" s="37" t="s">
        <v>156</v>
      </c>
      <c r="F124" s="59">
        <v>691009244</v>
      </c>
      <c r="G124" s="44" t="s">
        <v>163</v>
      </c>
      <c r="H124" s="44" t="s">
        <v>55</v>
      </c>
      <c r="I124" s="44" t="s">
        <v>56</v>
      </c>
      <c r="J124" s="44" t="s">
        <v>220</v>
      </c>
      <c r="K124" s="44" t="s">
        <v>522</v>
      </c>
      <c r="L124" s="65">
        <v>3000000</v>
      </c>
      <c r="M124" s="90">
        <f t="shared" si="2"/>
        <v>2550000</v>
      </c>
      <c r="N124" s="54">
        <v>45078</v>
      </c>
      <c r="O124" s="56">
        <v>45627</v>
      </c>
      <c r="P124" s="100" t="s">
        <v>75</v>
      </c>
      <c r="Q124" s="28" t="s">
        <v>75</v>
      </c>
      <c r="R124" s="28" t="s">
        <v>75</v>
      </c>
      <c r="S124" s="101" t="s">
        <v>75</v>
      </c>
      <c r="T124" s="52" t="s">
        <v>75</v>
      </c>
      <c r="U124" s="52" t="s">
        <v>75</v>
      </c>
      <c r="V124" s="52" t="s">
        <v>75</v>
      </c>
      <c r="W124" s="52" t="s">
        <v>58</v>
      </c>
      <c r="X124" s="52" t="s">
        <v>58</v>
      </c>
      <c r="Y124" s="100" t="s">
        <v>338</v>
      </c>
      <c r="Z124" s="101" t="s">
        <v>345</v>
      </c>
    </row>
    <row r="125" spans="1:26" ht="99.75" customHeight="1" x14ac:dyDescent="0.25">
      <c r="A125" s="38">
        <v>121</v>
      </c>
      <c r="B125" s="91" t="s">
        <v>154</v>
      </c>
      <c r="C125" s="25" t="s">
        <v>161</v>
      </c>
      <c r="D125" s="37" t="s">
        <v>155</v>
      </c>
      <c r="E125" s="37" t="s">
        <v>156</v>
      </c>
      <c r="F125" s="59">
        <v>691009244</v>
      </c>
      <c r="G125" s="44" t="s">
        <v>164</v>
      </c>
      <c r="H125" s="44" t="s">
        <v>55</v>
      </c>
      <c r="I125" s="44" t="s">
        <v>56</v>
      </c>
      <c r="J125" s="44" t="s">
        <v>220</v>
      </c>
      <c r="K125" s="44" t="s">
        <v>635</v>
      </c>
      <c r="L125" s="65">
        <v>1000000</v>
      </c>
      <c r="M125" s="90">
        <f t="shared" si="2"/>
        <v>850000</v>
      </c>
      <c r="N125" s="54">
        <v>45078</v>
      </c>
      <c r="O125" s="56">
        <v>45627</v>
      </c>
      <c r="P125" s="100" t="s">
        <v>75</v>
      </c>
      <c r="Q125" s="28" t="s">
        <v>58</v>
      </c>
      <c r="R125" s="28" t="s">
        <v>58</v>
      </c>
      <c r="S125" s="59" t="s">
        <v>58</v>
      </c>
      <c r="T125" s="52" t="s">
        <v>75</v>
      </c>
      <c r="U125" s="52" t="s">
        <v>75</v>
      </c>
      <c r="V125" s="52" t="s">
        <v>58</v>
      </c>
      <c r="W125" s="52" t="s">
        <v>75</v>
      </c>
      <c r="X125" s="52" t="s">
        <v>75</v>
      </c>
      <c r="Y125" s="100" t="s">
        <v>318</v>
      </c>
      <c r="Z125" s="101" t="s">
        <v>345</v>
      </c>
    </row>
    <row r="126" spans="1:26" ht="71.25" customHeight="1" x14ac:dyDescent="0.25">
      <c r="A126" s="38">
        <v>122</v>
      </c>
      <c r="B126" s="91" t="s">
        <v>154</v>
      </c>
      <c r="C126" s="25" t="s">
        <v>161</v>
      </c>
      <c r="D126" s="37" t="s">
        <v>155</v>
      </c>
      <c r="E126" s="37" t="s">
        <v>156</v>
      </c>
      <c r="F126" s="59">
        <v>691009244</v>
      </c>
      <c r="G126" s="44" t="s">
        <v>165</v>
      </c>
      <c r="H126" s="44" t="s">
        <v>55</v>
      </c>
      <c r="I126" s="44" t="s">
        <v>56</v>
      </c>
      <c r="J126" s="44" t="s">
        <v>220</v>
      </c>
      <c r="K126" s="44" t="s">
        <v>523</v>
      </c>
      <c r="L126" s="65">
        <v>3000000</v>
      </c>
      <c r="M126" s="90">
        <f t="shared" si="2"/>
        <v>2550000</v>
      </c>
      <c r="N126" s="54">
        <v>45078</v>
      </c>
      <c r="O126" s="56">
        <v>45627</v>
      </c>
      <c r="P126" s="100" t="s">
        <v>58</v>
      </c>
      <c r="Q126" s="28" t="s">
        <v>58</v>
      </c>
      <c r="R126" s="28" t="s">
        <v>58</v>
      </c>
      <c r="S126" s="59" t="s">
        <v>58</v>
      </c>
      <c r="T126" s="52" t="s">
        <v>75</v>
      </c>
      <c r="U126" s="52" t="s">
        <v>75</v>
      </c>
      <c r="V126" s="52" t="s">
        <v>75</v>
      </c>
      <c r="W126" s="52" t="s">
        <v>75</v>
      </c>
      <c r="X126" s="52" t="s">
        <v>58</v>
      </c>
      <c r="Y126" s="100" t="s">
        <v>338</v>
      </c>
      <c r="Z126" s="101" t="s">
        <v>345</v>
      </c>
    </row>
    <row r="127" spans="1:26" ht="71.25" customHeight="1" x14ac:dyDescent="0.25">
      <c r="A127" s="38">
        <v>123</v>
      </c>
      <c r="B127" s="91" t="s">
        <v>154</v>
      </c>
      <c r="C127" s="25" t="s">
        <v>161</v>
      </c>
      <c r="D127" s="37" t="s">
        <v>155</v>
      </c>
      <c r="E127" s="37" t="s">
        <v>156</v>
      </c>
      <c r="F127" s="59">
        <v>691009244</v>
      </c>
      <c r="G127" s="44" t="s">
        <v>166</v>
      </c>
      <c r="H127" s="44" t="s">
        <v>55</v>
      </c>
      <c r="I127" s="44" t="s">
        <v>56</v>
      </c>
      <c r="J127" s="44" t="s">
        <v>220</v>
      </c>
      <c r="K127" s="44" t="s">
        <v>524</v>
      </c>
      <c r="L127" s="65">
        <v>3000000</v>
      </c>
      <c r="M127" s="90">
        <f t="shared" si="2"/>
        <v>2550000</v>
      </c>
      <c r="N127" s="54">
        <v>45078</v>
      </c>
      <c r="O127" s="56">
        <v>45627</v>
      </c>
      <c r="P127" s="100" t="s">
        <v>75</v>
      </c>
      <c r="Q127" s="28" t="s">
        <v>58</v>
      </c>
      <c r="R127" s="28" t="s">
        <v>58</v>
      </c>
      <c r="S127" s="59" t="s">
        <v>75</v>
      </c>
      <c r="T127" s="52" t="s">
        <v>75</v>
      </c>
      <c r="U127" s="52" t="s">
        <v>75</v>
      </c>
      <c r="V127" s="52" t="s">
        <v>58</v>
      </c>
      <c r="W127" s="52" t="s">
        <v>58</v>
      </c>
      <c r="X127" s="52" t="s">
        <v>75</v>
      </c>
      <c r="Y127" s="100" t="s">
        <v>338</v>
      </c>
      <c r="Z127" s="101" t="s">
        <v>345</v>
      </c>
    </row>
    <row r="128" spans="1:26" ht="71.25" customHeight="1" x14ac:dyDescent="0.25">
      <c r="A128" s="38">
        <v>124</v>
      </c>
      <c r="B128" s="91" t="s">
        <v>154</v>
      </c>
      <c r="C128" s="25" t="s">
        <v>161</v>
      </c>
      <c r="D128" s="37" t="s">
        <v>155</v>
      </c>
      <c r="E128" s="37" t="s">
        <v>156</v>
      </c>
      <c r="F128" s="59">
        <v>691009244</v>
      </c>
      <c r="G128" s="44" t="s">
        <v>167</v>
      </c>
      <c r="H128" s="44" t="s">
        <v>55</v>
      </c>
      <c r="I128" s="44" t="s">
        <v>56</v>
      </c>
      <c r="J128" s="44" t="s">
        <v>220</v>
      </c>
      <c r="K128" s="44" t="s">
        <v>525</v>
      </c>
      <c r="L128" s="65">
        <v>3000000</v>
      </c>
      <c r="M128" s="90">
        <f t="shared" si="2"/>
        <v>2550000</v>
      </c>
      <c r="N128" s="54">
        <v>45078</v>
      </c>
      <c r="O128" s="56">
        <v>45627</v>
      </c>
      <c r="P128" s="100" t="s">
        <v>58</v>
      </c>
      <c r="Q128" s="28" t="s">
        <v>75</v>
      </c>
      <c r="R128" s="28" t="s">
        <v>75</v>
      </c>
      <c r="S128" s="59" t="s">
        <v>58</v>
      </c>
      <c r="T128" s="52" t="s">
        <v>75</v>
      </c>
      <c r="U128" s="52" t="s">
        <v>75</v>
      </c>
      <c r="V128" s="52" t="s">
        <v>75</v>
      </c>
      <c r="W128" s="52" t="s">
        <v>75</v>
      </c>
      <c r="X128" s="52" t="s">
        <v>58</v>
      </c>
      <c r="Y128" s="100" t="s">
        <v>338</v>
      </c>
      <c r="Z128" s="101" t="s">
        <v>345</v>
      </c>
    </row>
    <row r="129" spans="1:26" ht="71.25" customHeight="1" x14ac:dyDescent="0.25">
      <c r="A129" s="38">
        <v>125</v>
      </c>
      <c r="B129" s="91" t="s">
        <v>154</v>
      </c>
      <c r="C129" s="25" t="s">
        <v>161</v>
      </c>
      <c r="D129" s="37" t="s">
        <v>155</v>
      </c>
      <c r="E129" s="37" t="s">
        <v>156</v>
      </c>
      <c r="F129" s="59">
        <v>691009244</v>
      </c>
      <c r="G129" s="44" t="s">
        <v>436</v>
      </c>
      <c r="H129" s="44" t="s">
        <v>55</v>
      </c>
      <c r="I129" s="44" t="s">
        <v>56</v>
      </c>
      <c r="J129" s="44" t="s">
        <v>220</v>
      </c>
      <c r="K129" s="44" t="s">
        <v>526</v>
      </c>
      <c r="L129" s="65">
        <v>10000000</v>
      </c>
      <c r="M129" s="90">
        <f t="shared" si="2"/>
        <v>8500000</v>
      </c>
      <c r="N129" s="54">
        <v>45078</v>
      </c>
      <c r="O129" s="56">
        <v>45627</v>
      </c>
      <c r="P129" s="100" t="s">
        <v>75</v>
      </c>
      <c r="Q129" s="28" t="s">
        <v>58</v>
      </c>
      <c r="R129" s="28" t="s">
        <v>58</v>
      </c>
      <c r="S129" s="59" t="s">
        <v>58</v>
      </c>
      <c r="T129" s="52" t="s">
        <v>75</v>
      </c>
      <c r="U129" s="52" t="s">
        <v>75</v>
      </c>
      <c r="V129" s="52" t="s">
        <v>75</v>
      </c>
      <c r="W129" s="52" t="s">
        <v>75</v>
      </c>
      <c r="X129" s="52" t="s">
        <v>58</v>
      </c>
      <c r="Y129" s="100" t="s">
        <v>338</v>
      </c>
      <c r="Z129" s="101" t="s">
        <v>345</v>
      </c>
    </row>
    <row r="130" spans="1:26" ht="71.25" customHeight="1" x14ac:dyDescent="0.25">
      <c r="A130" s="38">
        <v>126</v>
      </c>
      <c r="B130" s="91" t="s">
        <v>154</v>
      </c>
      <c r="C130" s="25" t="s">
        <v>161</v>
      </c>
      <c r="D130" s="37" t="s">
        <v>155</v>
      </c>
      <c r="E130" s="37" t="s">
        <v>156</v>
      </c>
      <c r="F130" s="59">
        <v>691009244</v>
      </c>
      <c r="G130" s="44" t="s">
        <v>230</v>
      </c>
      <c r="H130" s="44" t="s">
        <v>55</v>
      </c>
      <c r="I130" s="44" t="s">
        <v>56</v>
      </c>
      <c r="J130" s="44" t="s">
        <v>57</v>
      </c>
      <c r="K130" s="44" t="s">
        <v>527</v>
      </c>
      <c r="L130" s="65">
        <v>30000000</v>
      </c>
      <c r="M130" s="90">
        <f t="shared" si="2"/>
        <v>25500000</v>
      </c>
      <c r="N130" s="54">
        <v>45078</v>
      </c>
      <c r="O130" s="56">
        <v>45627</v>
      </c>
      <c r="P130" s="100" t="s">
        <v>58</v>
      </c>
      <c r="Q130" s="28" t="s">
        <v>58</v>
      </c>
      <c r="R130" s="28" t="s">
        <v>58</v>
      </c>
      <c r="S130" s="59" t="s">
        <v>58</v>
      </c>
      <c r="T130" s="52" t="s">
        <v>75</v>
      </c>
      <c r="U130" s="52" t="s">
        <v>58</v>
      </c>
      <c r="V130" s="52" t="s">
        <v>58</v>
      </c>
      <c r="W130" s="52" t="s">
        <v>58</v>
      </c>
      <c r="X130" s="52" t="s">
        <v>58</v>
      </c>
      <c r="Y130" s="100" t="s">
        <v>393</v>
      </c>
      <c r="Z130" s="101" t="s">
        <v>345</v>
      </c>
    </row>
    <row r="131" spans="1:26" ht="71.25" customHeight="1" x14ac:dyDescent="0.25">
      <c r="A131" s="38">
        <v>127</v>
      </c>
      <c r="B131" s="91" t="s">
        <v>154</v>
      </c>
      <c r="C131" s="25" t="s">
        <v>161</v>
      </c>
      <c r="D131" s="37" t="s">
        <v>155</v>
      </c>
      <c r="E131" s="37" t="s">
        <v>156</v>
      </c>
      <c r="F131" s="59">
        <v>691009244</v>
      </c>
      <c r="G131" s="44" t="s">
        <v>231</v>
      </c>
      <c r="H131" s="44" t="s">
        <v>55</v>
      </c>
      <c r="I131" s="44" t="s">
        <v>56</v>
      </c>
      <c r="J131" s="44" t="s">
        <v>220</v>
      </c>
      <c r="K131" s="44" t="s">
        <v>528</v>
      </c>
      <c r="L131" s="65">
        <v>3000000</v>
      </c>
      <c r="M131" s="90">
        <f t="shared" si="2"/>
        <v>2550000</v>
      </c>
      <c r="N131" s="54">
        <v>45078</v>
      </c>
      <c r="O131" s="56">
        <v>45627</v>
      </c>
      <c r="P131" s="100" t="s">
        <v>75</v>
      </c>
      <c r="Q131" s="28" t="s">
        <v>75</v>
      </c>
      <c r="R131" s="28" t="s">
        <v>75</v>
      </c>
      <c r="S131" s="59" t="s">
        <v>58</v>
      </c>
      <c r="T131" s="52" t="s">
        <v>75</v>
      </c>
      <c r="U131" s="52" t="s">
        <v>75</v>
      </c>
      <c r="V131" s="52" t="s">
        <v>75</v>
      </c>
      <c r="W131" s="52" t="s">
        <v>75</v>
      </c>
      <c r="X131" s="52" t="s">
        <v>58</v>
      </c>
      <c r="Y131" s="100" t="s">
        <v>338</v>
      </c>
      <c r="Z131" s="101" t="s">
        <v>345</v>
      </c>
    </row>
    <row r="132" spans="1:26" ht="71.25" customHeight="1" x14ac:dyDescent="0.25">
      <c r="A132" s="38">
        <v>128</v>
      </c>
      <c r="B132" s="91" t="s">
        <v>154</v>
      </c>
      <c r="C132" s="25" t="s">
        <v>161</v>
      </c>
      <c r="D132" s="37" t="s">
        <v>155</v>
      </c>
      <c r="E132" s="37" t="s">
        <v>156</v>
      </c>
      <c r="F132" s="59">
        <v>691009244</v>
      </c>
      <c r="G132" s="44" t="s">
        <v>232</v>
      </c>
      <c r="H132" s="44" t="s">
        <v>55</v>
      </c>
      <c r="I132" s="44" t="s">
        <v>56</v>
      </c>
      <c r="J132" s="44" t="s">
        <v>57</v>
      </c>
      <c r="K132" s="44" t="s">
        <v>529</v>
      </c>
      <c r="L132" s="65">
        <v>14000000</v>
      </c>
      <c r="M132" s="90">
        <f t="shared" si="2"/>
        <v>11900000</v>
      </c>
      <c r="N132" s="54">
        <v>45078</v>
      </c>
      <c r="O132" s="56">
        <v>45627</v>
      </c>
      <c r="P132" s="100" t="s">
        <v>58</v>
      </c>
      <c r="Q132" s="28" t="s">
        <v>58</v>
      </c>
      <c r="R132" s="28" t="s">
        <v>58</v>
      </c>
      <c r="S132" s="59" t="s">
        <v>58</v>
      </c>
      <c r="T132" s="52" t="s">
        <v>75</v>
      </c>
      <c r="U132" s="52" t="s">
        <v>58</v>
      </c>
      <c r="V132" s="52" t="s">
        <v>58</v>
      </c>
      <c r="W132" s="52" t="s">
        <v>58</v>
      </c>
      <c r="X132" s="52" t="s">
        <v>58</v>
      </c>
      <c r="Y132" s="100" t="s">
        <v>393</v>
      </c>
      <c r="Z132" s="101" t="s">
        <v>345</v>
      </c>
    </row>
    <row r="133" spans="1:26" ht="71.25" customHeight="1" x14ac:dyDescent="0.25">
      <c r="A133" s="38">
        <v>129</v>
      </c>
      <c r="B133" s="91" t="s">
        <v>154</v>
      </c>
      <c r="C133" s="25" t="s">
        <v>161</v>
      </c>
      <c r="D133" s="37" t="s">
        <v>437</v>
      </c>
      <c r="E133" s="37" t="s">
        <v>438</v>
      </c>
      <c r="F133" s="59">
        <v>691009244</v>
      </c>
      <c r="G133" s="44" t="s">
        <v>439</v>
      </c>
      <c r="H133" s="44" t="s">
        <v>55</v>
      </c>
      <c r="I133" s="44" t="s">
        <v>56</v>
      </c>
      <c r="J133" s="44" t="s">
        <v>220</v>
      </c>
      <c r="K133" s="44" t="s">
        <v>530</v>
      </c>
      <c r="L133" s="65">
        <v>3000000</v>
      </c>
      <c r="M133" s="90">
        <f t="shared" si="2"/>
        <v>2550000</v>
      </c>
      <c r="N133" s="54">
        <v>45078</v>
      </c>
      <c r="O133" s="56">
        <v>45627</v>
      </c>
      <c r="P133" s="100" t="s">
        <v>75</v>
      </c>
      <c r="Q133" s="28" t="s">
        <v>75</v>
      </c>
      <c r="R133" s="28" t="s">
        <v>75</v>
      </c>
      <c r="S133" s="59" t="s">
        <v>75</v>
      </c>
      <c r="T133" s="52" t="s">
        <v>75</v>
      </c>
      <c r="U133" s="52" t="s">
        <v>75</v>
      </c>
      <c r="V133" s="52" t="s">
        <v>75</v>
      </c>
      <c r="W133" s="52" t="s">
        <v>75</v>
      </c>
      <c r="X133" s="52" t="s">
        <v>58</v>
      </c>
      <c r="Y133" s="100" t="s">
        <v>338</v>
      </c>
      <c r="Z133" s="101" t="s">
        <v>345</v>
      </c>
    </row>
    <row r="134" spans="1:26" ht="71.25" customHeight="1" x14ac:dyDescent="0.25">
      <c r="A134" s="38">
        <v>130</v>
      </c>
      <c r="B134" s="91" t="s">
        <v>154</v>
      </c>
      <c r="C134" s="25" t="s">
        <v>161</v>
      </c>
      <c r="D134" s="37" t="s">
        <v>437</v>
      </c>
      <c r="E134" s="37" t="s">
        <v>438</v>
      </c>
      <c r="F134" s="59">
        <v>691009245</v>
      </c>
      <c r="G134" s="44" t="s">
        <v>441</v>
      </c>
      <c r="H134" s="44" t="s">
        <v>55</v>
      </c>
      <c r="I134" s="44" t="s">
        <v>56</v>
      </c>
      <c r="J134" s="44" t="s">
        <v>220</v>
      </c>
      <c r="K134" s="44" t="s">
        <v>531</v>
      </c>
      <c r="L134" s="65">
        <v>1000000</v>
      </c>
      <c r="M134" s="90">
        <f t="shared" ref="M134:M143" si="3">L134*0.85</f>
        <v>850000</v>
      </c>
      <c r="N134" s="54">
        <v>45078</v>
      </c>
      <c r="O134" s="56">
        <v>45627</v>
      </c>
      <c r="P134" s="100" t="s">
        <v>75</v>
      </c>
      <c r="Q134" s="28" t="s">
        <v>75</v>
      </c>
      <c r="R134" s="28" t="s">
        <v>75</v>
      </c>
      <c r="S134" s="59" t="s">
        <v>58</v>
      </c>
      <c r="T134" s="52" t="s">
        <v>75</v>
      </c>
      <c r="U134" s="52" t="s">
        <v>75</v>
      </c>
      <c r="V134" s="52" t="s">
        <v>75</v>
      </c>
      <c r="W134" s="52" t="s">
        <v>75</v>
      </c>
      <c r="X134" s="52" t="s">
        <v>58</v>
      </c>
      <c r="Y134" s="100" t="s">
        <v>338</v>
      </c>
      <c r="Z134" s="101" t="s">
        <v>345</v>
      </c>
    </row>
    <row r="135" spans="1:26" ht="71.25" customHeight="1" x14ac:dyDescent="0.25">
      <c r="A135" s="38">
        <v>131</v>
      </c>
      <c r="B135" s="91" t="s">
        <v>154</v>
      </c>
      <c r="C135" s="25" t="s">
        <v>161</v>
      </c>
      <c r="D135" s="37" t="s">
        <v>437</v>
      </c>
      <c r="E135" s="37" t="s">
        <v>438</v>
      </c>
      <c r="F135" s="59">
        <v>691009245</v>
      </c>
      <c r="G135" s="44" t="s">
        <v>442</v>
      </c>
      <c r="H135" s="44" t="s">
        <v>55</v>
      </c>
      <c r="I135" s="44" t="s">
        <v>56</v>
      </c>
      <c r="J135" s="44" t="s">
        <v>220</v>
      </c>
      <c r="K135" s="44" t="s">
        <v>532</v>
      </c>
      <c r="L135" s="65">
        <v>2000000</v>
      </c>
      <c r="M135" s="90">
        <f t="shared" si="3"/>
        <v>1700000</v>
      </c>
      <c r="N135" s="54">
        <v>45078</v>
      </c>
      <c r="O135" s="56">
        <v>45627</v>
      </c>
      <c r="P135" s="100" t="s">
        <v>58</v>
      </c>
      <c r="Q135" s="28" t="s">
        <v>75</v>
      </c>
      <c r="R135" s="28" t="s">
        <v>58</v>
      </c>
      <c r="S135" s="59" t="s">
        <v>58</v>
      </c>
      <c r="T135" s="52" t="s">
        <v>75</v>
      </c>
      <c r="U135" s="52" t="s">
        <v>75</v>
      </c>
      <c r="V135" s="52" t="s">
        <v>75</v>
      </c>
      <c r="W135" s="52" t="s">
        <v>58</v>
      </c>
      <c r="X135" s="52" t="s">
        <v>58</v>
      </c>
      <c r="Y135" s="100" t="s">
        <v>318</v>
      </c>
      <c r="Z135" s="101" t="s">
        <v>345</v>
      </c>
    </row>
    <row r="136" spans="1:26" ht="81" customHeight="1" x14ac:dyDescent="0.25">
      <c r="A136" s="38">
        <v>132</v>
      </c>
      <c r="B136" s="91" t="s">
        <v>154</v>
      </c>
      <c r="C136" s="25" t="s">
        <v>161</v>
      </c>
      <c r="D136" s="37" t="s">
        <v>437</v>
      </c>
      <c r="E136" s="37" t="s">
        <v>438</v>
      </c>
      <c r="F136" s="59">
        <v>691009245</v>
      </c>
      <c r="G136" s="44" t="s">
        <v>443</v>
      </c>
      <c r="H136" s="44" t="s">
        <v>55</v>
      </c>
      <c r="I136" s="44" t="s">
        <v>56</v>
      </c>
      <c r="J136" s="44" t="s">
        <v>220</v>
      </c>
      <c r="K136" s="44" t="s">
        <v>533</v>
      </c>
      <c r="L136" s="65">
        <v>10000000</v>
      </c>
      <c r="M136" s="90">
        <f t="shared" si="3"/>
        <v>8500000</v>
      </c>
      <c r="N136" s="54">
        <v>45078</v>
      </c>
      <c r="O136" s="56">
        <v>45627</v>
      </c>
      <c r="P136" s="100" t="s">
        <v>75</v>
      </c>
      <c r="Q136" s="28" t="s">
        <v>75</v>
      </c>
      <c r="R136" s="28" t="s">
        <v>75</v>
      </c>
      <c r="S136" s="59" t="s">
        <v>75</v>
      </c>
      <c r="T136" s="52" t="s">
        <v>75</v>
      </c>
      <c r="U136" s="52" t="s">
        <v>75</v>
      </c>
      <c r="V136" s="52" t="s">
        <v>58</v>
      </c>
      <c r="W136" s="52" t="s">
        <v>58</v>
      </c>
      <c r="X136" s="52" t="s">
        <v>58</v>
      </c>
      <c r="Y136" s="100" t="s">
        <v>338</v>
      </c>
      <c r="Z136" s="101" t="s">
        <v>345</v>
      </c>
    </row>
    <row r="137" spans="1:26" ht="71.25" customHeight="1" x14ac:dyDescent="0.25">
      <c r="A137" s="38">
        <v>133</v>
      </c>
      <c r="B137" s="91" t="s">
        <v>154</v>
      </c>
      <c r="C137" s="25" t="s">
        <v>161</v>
      </c>
      <c r="D137" s="37" t="s">
        <v>437</v>
      </c>
      <c r="E137" s="37" t="s">
        <v>438</v>
      </c>
      <c r="F137" s="59">
        <v>691009245</v>
      </c>
      <c r="G137" s="44" t="s">
        <v>444</v>
      </c>
      <c r="H137" s="44" t="s">
        <v>55</v>
      </c>
      <c r="I137" s="44" t="s">
        <v>56</v>
      </c>
      <c r="J137" s="44" t="s">
        <v>220</v>
      </c>
      <c r="K137" s="44" t="s">
        <v>534</v>
      </c>
      <c r="L137" s="65">
        <v>1500000</v>
      </c>
      <c r="M137" s="90">
        <f t="shared" si="3"/>
        <v>1275000</v>
      </c>
      <c r="N137" s="54">
        <v>45078</v>
      </c>
      <c r="O137" s="56">
        <v>45627</v>
      </c>
      <c r="P137" s="100" t="s">
        <v>75</v>
      </c>
      <c r="Q137" s="28" t="s">
        <v>75</v>
      </c>
      <c r="R137" s="28" t="s">
        <v>75</v>
      </c>
      <c r="S137" s="59" t="s">
        <v>75</v>
      </c>
      <c r="T137" s="52" t="s">
        <v>75</v>
      </c>
      <c r="U137" s="52" t="s">
        <v>75</v>
      </c>
      <c r="V137" s="52" t="s">
        <v>75</v>
      </c>
      <c r="W137" s="52" t="s">
        <v>75</v>
      </c>
      <c r="X137" s="52" t="s">
        <v>58</v>
      </c>
      <c r="Y137" s="100" t="s">
        <v>338</v>
      </c>
      <c r="Z137" s="101" t="s">
        <v>345</v>
      </c>
    </row>
    <row r="138" spans="1:26" ht="81" customHeight="1" x14ac:dyDescent="0.25">
      <c r="A138" s="38">
        <v>134</v>
      </c>
      <c r="B138" s="91" t="s">
        <v>154</v>
      </c>
      <c r="C138" s="25" t="s">
        <v>161</v>
      </c>
      <c r="D138" s="37" t="s">
        <v>437</v>
      </c>
      <c r="E138" s="37" t="s">
        <v>459</v>
      </c>
      <c r="F138" s="59">
        <v>691009245</v>
      </c>
      <c r="G138" s="44" t="s">
        <v>445</v>
      </c>
      <c r="H138" s="44" t="s">
        <v>55</v>
      </c>
      <c r="I138" s="44" t="s">
        <v>56</v>
      </c>
      <c r="J138" s="44" t="s">
        <v>220</v>
      </c>
      <c r="K138" s="44" t="s">
        <v>535</v>
      </c>
      <c r="L138" s="65">
        <v>3000000</v>
      </c>
      <c r="M138" s="90">
        <f t="shared" si="3"/>
        <v>2550000</v>
      </c>
      <c r="N138" s="54">
        <v>45078</v>
      </c>
      <c r="O138" s="56">
        <v>45627</v>
      </c>
      <c r="P138" s="100" t="s">
        <v>75</v>
      </c>
      <c r="Q138" s="28" t="s">
        <v>75</v>
      </c>
      <c r="R138" s="28" t="s">
        <v>75</v>
      </c>
      <c r="S138" s="59" t="s">
        <v>75</v>
      </c>
      <c r="T138" s="52" t="s">
        <v>75</v>
      </c>
      <c r="U138" s="52" t="s">
        <v>75</v>
      </c>
      <c r="V138" s="52" t="s">
        <v>58</v>
      </c>
      <c r="W138" s="52" t="s">
        <v>58</v>
      </c>
      <c r="X138" s="52" t="s">
        <v>75</v>
      </c>
      <c r="Y138" s="100" t="s">
        <v>338</v>
      </c>
      <c r="Z138" s="101" t="s">
        <v>345</v>
      </c>
    </row>
    <row r="139" spans="1:26" ht="71.25" customHeight="1" x14ac:dyDescent="0.25">
      <c r="A139" s="38">
        <v>135</v>
      </c>
      <c r="B139" s="91" t="s">
        <v>154</v>
      </c>
      <c r="C139" s="25" t="s">
        <v>161</v>
      </c>
      <c r="D139" s="37" t="s">
        <v>437</v>
      </c>
      <c r="E139" s="37" t="s">
        <v>438</v>
      </c>
      <c r="F139" s="59">
        <v>691009245</v>
      </c>
      <c r="G139" s="44" t="s">
        <v>446</v>
      </c>
      <c r="H139" s="44" t="s">
        <v>55</v>
      </c>
      <c r="I139" s="44" t="s">
        <v>56</v>
      </c>
      <c r="J139" s="44" t="s">
        <v>220</v>
      </c>
      <c r="K139" s="44" t="s">
        <v>536</v>
      </c>
      <c r="L139" s="65">
        <v>1500000</v>
      </c>
      <c r="M139" s="90">
        <f t="shared" si="3"/>
        <v>1275000</v>
      </c>
      <c r="N139" s="54">
        <v>45078</v>
      </c>
      <c r="O139" s="56">
        <v>45627</v>
      </c>
      <c r="P139" s="100" t="s">
        <v>75</v>
      </c>
      <c r="Q139" s="28" t="s">
        <v>75</v>
      </c>
      <c r="R139" s="28" t="s">
        <v>75</v>
      </c>
      <c r="S139" s="59" t="s">
        <v>75</v>
      </c>
      <c r="T139" s="52" t="s">
        <v>75</v>
      </c>
      <c r="U139" s="52" t="s">
        <v>75</v>
      </c>
      <c r="V139" s="52" t="s">
        <v>75</v>
      </c>
      <c r="W139" s="52" t="s">
        <v>75</v>
      </c>
      <c r="X139" s="52" t="s">
        <v>75</v>
      </c>
      <c r="Y139" s="100" t="s">
        <v>338</v>
      </c>
      <c r="Z139" s="101" t="s">
        <v>345</v>
      </c>
    </row>
    <row r="140" spans="1:26" ht="71.25" customHeight="1" x14ac:dyDescent="0.25">
      <c r="A140" s="38">
        <v>136</v>
      </c>
      <c r="B140" s="91" t="s">
        <v>154</v>
      </c>
      <c r="C140" s="25" t="s">
        <v>161</v>
      </c>
      <c r="D140" s="37" t="s">
        <v>437</v>
      </c>
      <c r="E140" s="37" t="s">
        <v>438</v>
      </c>
      <c r="F140" s="59">
        <v>691009245</v>
      </c>
      <c r="G140" s="44" t="s">
        <v>447</v>
      </c>
      <c r="H140" s="44" t="s">
        <v>55</v>
      </c>
      <c r="I140" s="44" t="s">
        <v>56</v>
      </c>
      <c r="J140" s="44" t="s">
        <v>448</v>
      </c>
      <c r="K140" s="44" t="s">
        <v>537</v>
      </c>
      <c r="L140" s="65">
        <v>20000000</v>
      </c>
      <c r="M140" s="90">
        <f t="shared" si="3"/>
        <v>17000000</v>
      </c>
      <c r="N140" s="54">
        <v>45078</v>
      </c>
      <c r="O140" s="56">
        <v>45627</v>
      </c>
      <c r="P140" s="100" t="s">
        <v>58</v>
      </c>
      <c r="Q140" s="28" t="s">
        <v>58</v>
      </c>
      <c r="R140" s="28" t="s">
        <v>58</v>
      </c>
      <c r="S140" s="59" t="s">
        <v>58</v>
      </c>
      <c r="T140" s="52" t="s">
        <v>58</v>
      </c>
      <c r="U140" s="52" t="s">
        <v>58</v>
      </c>
      <c r="V140" s="52" t="s">
        <v>58</v>
      </c>
      <c r="W140" s="52" t="s">
        <v>58</v>
      </c>
      <c r="X140" s="52" t="s">
        <v>58</v>
      </c>
      <c r="Y140" s="100" t="s">
        <v>393</v>
      </c>
      <c r="Z140" s="101" t="s">
        <v>345</v>
      </c>
    </row>
    <row r="141" spans="1:26" ht="83.25" customHeight="1" x14ac:dyDescent="0.25">
      <c r="A141" s="38">
        <v>137</v>
      </c>
      <c r="B141" s="91" t="s">
        <v>154</v>
      </c>
      <c r="C141" s="25" t="s">
        <v>161</v>
      </c>
      <c r="D141" s="37" t="s">
        <v>437</v>
      </c>
      <c r="E141" s="37" t="s">
        <v>438</v>
      </c>
      <c r="F141" s="59">
        <v>691009245</v>
      </c>
      <c r="G141" s="44" t="s">
        <v>449</v>
      </c>
      <c r="H141" s="44" t="s">
        <v>55</v>
      </c>
      <c r="I141" s="44" t="s">
        <v>56</v>
      </c>
      <c r="J141" s="44" t="s">
        <v>220</v>
      </c>
      <c r="K141" s="44" t="s">
        <v>538</v>
      </c>
      <c r="L141" s="65">
        <v>3000000</v>
      </c>
      <c r="M141" s="90">
        <f t="shared" si="3"/>
        <v>2550000</v>
      </c>
      <c r="N141" s="54">
        <v>45078</v>
      </c>
      <c r="O141" s="56">
        <v>45627</v>
      </c>
      <c r="P141" s="100" t="s">
        <v>75</v>
      </c>
      <c r="Q141" s="28" t="s">
        <v>58</v>
      </c>
      <c r="R141" s="28" t="s">
        <v>58</v>
      </c>
      <c r="S141" s="59" t="s">
        <v>75</v>
      </c>
      <c r="T141" s="52" t="s">
        <v>75</v>
      </c>
      <c r="U141" s="52" t="s">
        <v>75</v>
      </c>
      <c r="V141" s="52" t="s">
        <v>75</v>
      </c>
      <c r="W141" s="52" t="s">
        <v>58</v>
      </c>
      <c r="X141" s="52" t="s">
        <v>75</v>
      </c>
      <c r="Y141" s="100" t="s">
        <v>338</v>
      </c>
      <c r="Z141" s="101" t="s">
        <v>345</v>
      </c>
    </row>
    <row r="142" spans="1:26" ht="83.25" customHeight="1" x14ac:dyDescent="0.25">
      <c r="A142" s="38">
        <v>138</v>
      </c>
      <c r="B142" s="91" t="s">
        <v>154</v>
      </c>
      <c r="C142" s="25" t="s">
        <v>161</v>
      </c>
      <c r="D142" s="37" t="s">
        <v>437</v>
      </c>
      <c r="E142" s="37" t="s">
        <v>438</v>
      </c>
      <c r="F142" s="59">
        <v>691009245</v>
      </c>
      <c r="G142" s="44" t="s">
        <v>192</v>
      </c>
      <c r="H142" s="44" t="s">
        <v>55</v>
      </c>
      <c r="I142" s="44" t="s">
        <v>56</v>
      </c>
      <c r="J142" s="44" t="s">
        <v>220</v>
      </c>
      <c r="K142" s="44" t="s">
        <v>539</v>
      </c>
      <c r="L142" s="65">
        <v>10000000</v>
      </c>
      <c r="M142" s="90">
        <f t="shared" si="3"/>
        <v>8500000</v>
      </c>
      <c r="N142" s="54">
        <v>45078</v>
      </c>
      <c r="O142" s="56">
        <v>45627</v>
      </c>
      <c r="P142" s="100" t="s">
        <v>75</v>
      </c>
      <c r="Q142" s="28" t="s">
        <v>58</v>
      </c>
      <c r="R142" s="28" t="s">
        <v>58</v>
      </c>
      <c r="S142" s="59" t="s">
        <v>75</v>
      </c>
      <c r="T142" s="52" t="s">
        <v>75</v>
      </c>
      <c r="U142" s="52" t="s">
        <v>75</v>
      </c>
      <c r="V142" s="52" t="s">
        <v>75</v>
      </c>
      <c r="W142" s="52" t="s">
        <v>75</v>
      </c>
      <c r="X142" s="52" t="s">
        <v>58</v>
      </c>
      <c r="Y142" s="100" t="s">
        <v>393</v>
      </c>
      <c r="Z142" s="101" t="s">
        <v>345</v>
      </c>
    </row>
    <row r="143" spans="1:26" ht="83.25" customHeight="1" thickBot="1" x14ac:dyDescent="0.3">
      <c r="A143" s="81">
        <v>139</v>
      </c>
      <c r="B143" s="92" t="s">
        <v>154</v>
      </c>
      <c r="C143" s="66" t="s">
        <v>161</v>
      </c>
      <c r="D143" s="67" t="s">
        <v>437</v>
      </c>
      <c r="E143" s="67" t="s">
        <v>438</v>
      </c>
      <c r="F143" s="68">
        <v>691009245</v>
      </c>
      <c r="G143" s="69" t="s">
        <v>450</v>
      </c>
      <c r="H143" s="69" t="s">
        <v>55</v>
      </c>
      <c r="I143" s="69" t="s">
        <v>56</v>
      </c>
      <c r="J143" s="69" t="s">
        <v>220</v>
      </c>
      <c r="K143" s="69" t="s">
        <v>540</v>
      </c>
      <c r="L143" s="131">
        <v>10000000</v>
      </c>
      <c r="M143" s="137">
        <f t="shared" si="3"/>
        <v>8500000</v>
      </c>
      <c r="N143" s="132">
        <v>45078</v>
      </c>
      <c r="O143" s="362">
        <v>45627</v>
      </c>
      <c r="P143" s="132" t="s">
        <v>75</v>
      </c>
      <c r="Q143" s="117" t="s">
        <v>75</v>
      </c>
      <c r="R143" s="117" t="s">
        <v>75</v>
      </c>
      <c r="S143" s="51" t="s">
        <v>75</v>
      </c>
      <c r="T143" s="118" t="s">
        <v>75</v>
      </c>
      <c r="U143" s="118" t="s">
        <v>75</v>
      </c>
      <c r="V143" s="118" t="s">
        <v>75</v>
      </c>
      <c r="W143" s="118" t="s">
        <v>75</v>
      </c>
      <c r="X143" s="40" t="s">
        <v>75</v>
      </c>
      <c r="Y143" s="139" t="s">
        <v>338</v>
      </c>
      <c r="Z143" s="102" t="s">
        <v>345</v>
      </c>
    </row>
    <row r="144" spans="1:26" ht="83.25" customHeight="1" thickBot="1" x14ac:dyDescent="0.3">
      <c r="A144" s="376">
        <v>140</v>
      </c>
      <c r="B144" s="393" t="s">
        <v>142</v>
      </c>
      <c r="C144" s="377" t="s">
        <v>53</v>
      </c>
      <c r="D144" s="378">
        <v>60159154</v>
      </c>
      <c r="E144" s="379" t="s">
        <v>144</v>
      </c>
      <c r="F144" s="380">
        <v>600096386</v>
      </c>
      <c r="G144" s="381" t="s">
        <v>761</v>
      </c>
      <c r="H144" s="381" t="s">
        <v>55</v>
      </c>
      <c r="I144" s="381" t="s">
        <v>56</v>
      </c>
      <c r="J144" s="381" t="s">
        <v>57</v>
      </c>
      <c r="K144" s="381" t="s">
        <v>762</v>
      </c>
      <c r="L144" s="382">
        <v>1000000</v>
      </c>
      <c r="M144" s="383">
        <v>850000</v>
      </c>
      <c r="N144" s="384">
        <v>45323</v>
      </c>
      <c r="O144" s="385">
        <v>45505</v>
      </c>
      <c r="P144" s="386" t="s">
        <v>58</v>
      </c>
      <c r="Q144" s="387" t="s">
        <v>58</v>
      </c>
      <c r="R144" s="387" t="s">
        <v>58</v>
      </c>
      <c r="S144" s="388" t="s">
        <v>58</v>
      </c>
      <c r="T144" s="389" t="s">
        <v>75</v>
      </c>
      <c r="U144" s="389"/>
      <c r="V144" s="389"/>
      <c r="W144" s="389"/>
      <c r="X144" s="390"/>
      <c r="Y144" s="391"/>
      <c r="Z144" s="392"/>
    </row>
    <row r="145" spans="1:26" ht="95.25" customHeight="1" x14ac:dyDescent="0.25">
      <c r="A145" s="394">
        <v>141</v>
      </c>
      <c r="B145" s="395" t="s">
        <v>196</v>
      </c>
      <c r="C145" s="396" t="s">
        <v>194</v>
      </c>
      <c r="D145" s="397">
        <v>48160164</v>
      </c>
      <c r="E145" s="398" t="s">
        <v>195</v>
      </c>
      <c r="F145" s="399">
        <v>600096114</v>
      </c>
      <c r="G145" s="400" t="s">
        <v>766</v>
      </c>
      <c r="H145" s="400" t="s">
        <v>55</v>
      </c>
      <c r="I145" s="400" t="s">
        <v>56</v>
      </c>
      <c r="J145" s="400" t="s">
        <v>193</v>
      </c>
      <c r="K145" s="400" t="s">
        <v>767</v>
      </c>
      <c r="L145" s="401">
        <v>6000000</v>
      </c>
      <c r="M145" s="402">
        <f>L145*0.85</f>
        <v>5100000</v>
      </c>
      <c r="N145" s="403">
        <v>46023</v>
      </c>
      <c r="O145" s="404">
        <v>46357</v>
      </c>
      <c r="P145" s="405" t="s">
        <v>75</v>
      </c>
      <c r="Q145" s="397" t="s">
        <v>75</v>
      </c>
      <c r="R145" s="397" t="s">
        <v>75</v>
      </c>
      <c r="S145" s="399" t="s">
        <v>75</v>
      </c>
      <c r="T145" s="406" t="s">
        <v>75</v>
      </c>
      <c r="U145" s="406" t="s">
        <v>75</v>
      </c>
      <c r="V145" s="406" t="s">
        <v>75</v>
      </c>
      <c r="W145" s="406" t="s">
        <v>75</v>
      </c>
      <c r="X145" s="406" t="s">
        <v>58</v>
      </c>
      <c r="Y145" s="405" t="s">
        <v>318</v>
      </c>
      <c r="Z145" s="407" t="s">
        <v>345</v>
      </c>
    </row>
    <row r="146" spans="1:26" ht="15" x14ac:dyDescent="0.25">
      <c r="B146" s="541"/>
      <c r="C146" s="541"/>
      <c r="D146" s="541"/>
      <c r="E146" s="541"/>
      <c r="F146" s="541"/>
      <c r="G146" s="541"/>
    </row>
    <row r="147" spans="1:26" ht="25.5" customHeight="1" x14ac:dyDescent="0.25">
      <c r="B147" s="5"/>
      <c r="C147" s="5"/>
      <c r="D147" s="5"/>
      <c r="E147" s="5"/>
      <c r="F147" s="5"/>
      <c r="G147" s="5"/>
      <c r="L147" s="5"/>
    </row>
    <row r="148" spans="1:26" ht="15" customHeight="1" x14ac:dyDescent="0.25">
      <c r="A148" s="540" t="s">
        <v>796</v>
      </c>
      <c r="B148" s="540"/>
      <c r="C148" s="540"/>
      <c r="D148" s="540"/>
      <c r="E148" s="540"/>
      <c r="L148"/>
    </row>
    <row r="149" spans="1:26" ht="15" customHeight="1" x14ac:dyDescent="0.25">
      <c r="A149" s="123" t="s">
        <v>610</v>
      </c>
      <c r="B149" s="166"/>
      <c r="C149" s="166"/>
      <c r="D149" s="167"/>
      <c r="L149"/>
      <c r="N149" s="70" t="s">
        <v>162</v>
      </c>
      <c r="O149" s="64"/>
      <c r="P149" s="64"/>
      <c r="Q149" s="71" t="s">
        <v>157</v>
      </c>
      <c r="T149" s="64"/>
      <c r="U149" s="64"/>
    </row>
    <row r="150" spans="1:26" ht="15" customHeight="1" x14ac:dyDescent="0.25">
      <c r="A150" s="154" t="s">
        <v>588</v>
      </c>
      <c r="B150" s="155"/>
      <c r="C150" s="155"/>
      <c r="D150" s="152"/>
      <c r="L150"/>
      <c r="O150" s="64"/>
      <c r="P150" s="64"/>
      <c r="Q150" s="71" t="s">
        <v>158</v>
      </c>
      <c r="T150" s="64"/>
      <c r="U150" s="64"/>
    </row>
    <row r="151" spans="1:26" ht="15" customHeight="1" x14ac:dyDescent="0.25">
      <c r="A151" s="160" t="s">
        <v>599</v>
      </c>
      <c r="B151" s="151"/>
      <c r="C151" s="151"/>
      <c r="D151" s="152"/>
      <c r="L151"/>
      <c r="O151" s="64"/>
      <c r="P151" s="64"/>
      <c r="Q151" s="71" t="s">
        <v>159</v>
      </c>
      <c r="T151" s="64"/>
      <c r="U151" s="64"/>
    </row>
    <row r="152" spans="1:26" ht="16.5" customHeight="1" x14ac:dyDescent="0.25">
      <c r="A152" s="293" t="s">
        <v>697</v>
      </c>
      <c r="B152" s="151"/>
      <c r="C152" s="151"/>
      <c r="D152" s="152"/>
      <c r="F152" s="5"/>
      <c r="G152" s="5"/>
      <c r="L152"/>
      <c r="O152" s="64"/>
      <c r="P152" s="64"/>
      <c r="Q152" s="71" t="s">
        <v>160</v>
      </c>
      <c r="T152" s="64"/>
      <c r="U152" s="64"/>
    </row>
    <row r="153" spans="1:26" ht="15" x14ac:dyDescent="0.25">
      <c r="A153" s="162" t="s">
        <v>598</v>
      </c>
      <c r="B153" s="156"/>
      <c r="C153" s="156"/>
      <c r="D153" s="152"/>
      <c r="L153" s="5"/>
    </row>
    <row r="154" spans="1:26" ht="17.25" customHeight="1" x14ac:dyDescent="0.25">
      <c r="A154" s="163" t="s">
        <v>600</v>
      </c>
      <c r="B154" s="157"/>
      <c r="C154" s="157"/>
      <c r="D154" s="158"/>
      <c r="N154" s="540" t="s">
        <v>585</v>
      </c>
      <c r="O154" s="540"/>
      <c r="P154" s="540"/>
      <c r="Q154" s="540"/>
      <c r="R154" s="540"/>
      <c r="S154" s="540"/>
      <c r="T154" s="540"/>
      <c r="U154" s="540"/>
    </row>
    <row r="155" spans="1:26" ht="15" x14ac:dyDescent="0.25">
      <c r="A155" s="23" t="s">
        <v>646</v>
      </c>
      <c r="B155" s="151"/>
      <c r="C155" s="151"/>
      <c r="D155" s="152"/>
      <c r="L155" s="5"/>
    </row>
    <row r="156" spans="1:26" ht="15" x14ac:dyDescent="0.25">
      <c r="A156" s="168" t="s">
        <v>795</v>
      </c>
      <c r="B156" t="s">
        <v>615</v>
      </c>
      <c r="C156"/>
      <c r="D156"/>
      <c r="E156"/>
      <c r="L156" s="5"/>
    </row>
    <row r="157" spans="1:26" ht="15" x14ac:dyDescent="0.25">
      <c r="A157" s="168" t="s">
        <v>674</v>
      </c>
      <c r="B157" t="s">
        <v>675</v>
      </c>
      <c r="C157"/>
      <c r="D157"/>
      <c r="E157"/>
    </row>
    <row r="158" spans="1:26" ht="15" x14ac:dyDescent="0.25">
      <c r="A158" s="251" t="s">
        <v>652</v>
      </c>
      <c r="B158" t="s">
        <v>672</v>
      </c>
      <c r="C158"/>
      <c r="D158"/>
      <c r="E158"/>
    </row>
    <row r="159" spans="1:26" ht="15" customHeight="1" x14ac:dyDescent="0.25"/>
    <row r="160" spans="1:26" ht="15" customHeight="1" x14ac:dyDescent="0.25"/>
    <row r="161" spans="1:27" ht="15" customHeight="1" x14ac:dyDescent="0.25"/>
    <row r="162" spans="1:27" ht="15" customHeight="1" x14ac:dyDescent="0.25"/>
    <row r="163" spans="1:27" ht="9" customHeight="1" x14ac:dyDescent="0.25">
      <c r="A163" s="23"/>
      <c r="B163" s="151"/>
      <c r="C163" s="151"/>
      <c r="D163" s="152"/>
    </row>
    <row r="164" spans="1:27" ht="15" x14ac:dyDescent="0.25">
      <c r="A164" s="161" t="s">
        <v>607</v>
      </c>
      <c r="B164" s="151"/>
      <c r="C164" s="151"/>
      <c r="D164" s="152"/>
    </row>
    <row r="165" spans="1:27" ht="15" x14ac:dyDescent="0.25">
      <c r="A165" s="153" t="s">
        <v>58</v>
      </c>
      <c r="B165" s="152" t="s">
        <v>608</v>
      </c>
      <c r="C165" s="153" t="s">
        <v>75</v>
      </c>
      <c r="D165" s="23" t="s">
        <v>609</v>
      </c>
    </row>
    <row r="166" spans="1:27" s="11" customFormat="1" x14ac:dyDescent="0.25">
      <c r="A166" s="14"/>
      <c r="B166" s="71"/>
      <c r="C166" s="71"/>
      <c r="D166" s="14"/>
      <c r="E166" s="14"/>
      <c r="F166" s="14"/>
      <c r="G166" s="71"/>
      <c r="H166" s="71"/>
      <c r="I166" s="71"/>
      <c r="J166" s="71"/>
      <c r="K166" s="71"/>
      <c r="L166" s="12"/>
      <c r="M166" s="20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AA166" s="5"/>
    </row>
    <row r="167" spans="1:27" x14ac:dyDescent="0.25">
      <c r="A167" s="71"/>
      <c r="B167" s="71"/>
      <c r="C167" s="71"/>
      <c r="D167" s="14"/>
      <c r="E167" s="14"/>
    </row>
    <row r="168" spans="1:27" x14ac:dyDescent="0.25">
      <c r="A168" s="71"/>
    </row>
    <row r="169" spans="1:27" x14ac:dyDescent="0.25">
      <c r="A169" s="71"/>
    </row>
    <row r="170" spans="1:27" x14ac:dyDescent="0.25">
      <c r="A170" s="71"/>
    </row>
    <row r="171" spans="1:27" x14ac:dyDescent="0.25">
      <c r="A171" s="71"/>
    </row>
    <row r="172" spans="1:27" x14ac:dyDescent="0.25">
      <c r="A172" s="71"/>
    </row>
    <row r="173" spans="1:27" x14ac:dyDescent="0.25">
      <c r="A173" s="71"/>
    </row>
    <row r="174" spans="1:27" x14ac:dyDescent="0.25">
      <c r="A174" s="71"/>
    </row>
    <row r="175" spans="1:27" x14ac:dyDescent="0.25">
      <c r="A175" s="71"/>
    </row>
    <row r="176" spans="1:27" x14ac:dyDescent="0.25">
      <c r="A176" s="64"/>
    </row>
    <row r="177" spans="1:27" x14ac:dyDescent="0.25">
      <c r="A177" s="71"/>
    </row>
    <row r="178" spans="1:27" x14ac:dyDescent="0.25">
      <c r="A178" s="64"/>
      <c r="F178" s="16"/>
      <c r="G178" s="73"/>
      <c r="H178" s="73"/>
    </row>
    <row r="179" spans="1:27" x14ac:dyDescent="0.25">
      <c r="A179" s="72"/>
      <c r="C179" s="73"/>
      <c r="D179" s="16"/>
      <c r="E179" s="16"/>
      <c r="F179" s="16"/>
      <c r="G179" s="73"/>
      <c r="H179" s="73"/>
    </row>
    <row r="180" spans="1:27" s="11" customFormat="1" x14ac:dyDescent="0.25">
      <c r="A180" s="72"/>
      <c r="C180" s="73"/>
      <c r="D180" s="16"/>
      <c r="E180" s="16"/>
      <c r="F180" s="75"/>
      <c r="G180" s="72"/>
      <c r="H180" s="72"/>
      <c r="I180" s="71"/>
      <c r="J180" s="71"/>
      <c r="K180" s="71"/>
      <c r="L180" s="12"/>
      <c r="M180" s="20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AA180" s="5"/>
    </row>
    <row r="181" spans="1:27" s="11" customFormat="1" x14ac:dyDescent="0.25">
      <c r="A181" s="72"/>
      <c r="B181" s="72"/>
      <c r="C181" s="72"/>
      <c r="D181" s="75"/>
      <c r="E181" s="75"/>
      <c r="F181" s="75"/>
      <c r="G181" s="72"/>
      <c r="H181" s="72"/>
      <c r="I181" s="71"/>
      <c r="J181" s="71"/>
      <c r="K181" s="71"/>
      <c r="L181" s="12"/>
      <c r="M181" s="20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AA181" s="5"/>
    </row>
    <row r="182" spans="1:27" s="11" customFormat="1" x14ac:dyDescent="0.25">
      <c r="A182" s="72"/>
      <c r="B182" s="72"/>
      <c r="C182" s="72"/>
      <c r="D182" s="75"/>
      <c r="E182" s="75"/>
      <c r="F182" s="75"/>
      <c r="G182" s="72"/>
      <c r="H182" s="72"/>
      <c r="I182" s="71"/>
      <c r="J182" s="71"/>
      <c r="K182" s="71"/>
      <c r="L182" s="12"/>
      <c r="M182" s="20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AA182" s="5"/>
    </row>
    <row r="183" spans="1:27" s="11" customFormat="1" x14ac:dyDescent="0.25">
      <c r="A183" s="72"/>
      <c r="B183" s="72"/>
      <c r="C183" s="72"/>
      <c r="D183" s="75"/>
      <c r="E183" s="75"/>
      <c r="F183" s="75"/>
      <c r="G183" s="72"/>
      <c r="H183" s="72"/>
      <c r="I183" s="71"/>
      <c r="J183" s="71"/>
      <c r="K183" s="71"/>
      <c r="L183" s="12"/>
      <c r="M183" s="20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AA183" s="5"/>
    </row>
    <row r="184" spans="1:27" s="11" customFormat="1" x14ac:dyDescent="0.25">
      <c r="A184" s="72"/>
      <c r="B184" s="72"/>
      <c r="C184" s="72"/>
      <c r="D184" s="75"/>
      <c r="E184" s="75"/>
      <c r="F184" s="75"/>
      <c r="G184" s="72"/>
      <c r="H184" s="72"/>
      <c r="I184" s="71"/>
      <c r="J184" s="71"/>
      <c r="K184" s="71"/>
      <c r="L184" s="12"/>
      <c r="M184" s="20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AA184" s="5"/>
    </row>
    <row r="185" spans="1:27" s="11" customFormat="1" x14ac:dyDescent="0.25">
      <c r="A185" s="72"/>
      <c r="B185" s="72"/>
      <c r="C185" s="72"/>
      <c r="D185" s="75"/>
      <c r="E185" s="75"/>
      <c r="F185" s="14"/>
      <c r="G185" s="71"/>
      <c r="H185" s="71"/>
      <c r="I185" s="71"/>
      <c r="J185" s="71"/>
      <c r="K185" s="71"/>
      <c r="L185" s="12"/>
      <c r="M185" s="20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AA185" s="5"/>
    </row>
    <row r="186" spans="1:27" s="11" customFormat="1" x14ac:dyDescent="0.25">
      <c r="A186" s="70"/>
      <c r="B186" s="70"/>
      <c r="C186" s="70"/>
      <c r="D186" s="74"/>
      <c r="E186" s="74"/>
      <c r="F186" s="75"/>
      <c r="G186" s="71"/>
      <c r="H186" s="71"/>
      <c r="I186" s="71"/>
      <c r="J186" s="71"/>
      <c r="K186" s="71"/>
      <c r="L186" s="12"/>
      <c r="M186" s="20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AA186" s="5"/>
    </row>
    <row r="187" spans="1:27" s="11" customFormat="1" x14ac:dyDescent="0.25">
      <c r="A187" s="72"/>
      <c r="B187" s="72"/>
      <c r="C187" s="72"/>
      <c r="D187" s="75"/>
      <c r="E187" s="75"/>
      <c r="F187" s="75"/>
      <c r="G187" s="71"/>
      <c r="H187" s="71"/>
      <c r="I187" s="71"/>
      <c r="J187" s="71"/>
      <c r="K187" s="71"/>
      <c r="L187" s="12"/>
      <c r="M187" s="20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AA187" s="5"/>
    </row>
    <row r="188" spans="1:27" s="11" customFormat="1" x14ac:dyDescent="0.25">
      <c r="A188" s="72"/>
      <c r="B188" s="72"/>
      <c r="C188" s="72"/>
      <c r="D188" s="75"/>
      <c r="E188" s="75"/>
      <c r="F188" s="75"/>
      <c r="G188" s="71"/>
      <c r="H188" s="71"/>
      <c r="I188" s="71"/>
      <c r="J188" s="71"/>
      <c r="K188" s="71"/>
      <c r="L188" s="12"/>
      <c r="M188" s="20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AA188" s="5"/>
    </row>
    <row r="189" spans="1:27" s="11" customFormat="1" x14ac:dyDescent="0.25">
      <c r="A189" s="72"/>
      <c r="B189" s="72"/>
      <c r="C189" s="72"/>
      <c r="D189" s="75"/>
      <c r="E189" s="75"/>
      <c r="F189" s="75"/>
      <c r="G189" s="71"/>
      <c r="H189" s="71"/>
      <c r="I189" s="71"/>
      <c r="J189" s="71"/>
      <c r="K189" s="71"/>
      <c r="L189" s="12"/>
      <c r="M189" s="20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AA189" s="5"/>
    </row>
    <row r="190" spans="1:27" s="11" customFormat="1" x14ac:dyDescent="0.25">
      <c r="A190" s="72"/>
      <c r="B190" s="72"/>
      <c r="C190" s="72"/>
      <c r="D190" s="75"/>
      <c r="E190" s="75"/>
      <c r="F190" s="75"/>
      <c r="G190" s="71"/>
      <c r="H190" s="71"/>
      <c r="I190" s="71"/>
      <c r="J190" s="71"/>
      <c r="K190" s="71"/>
      <c r="L190" s="12"/>
      <c r="M190" s="20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AA190" s="5"/>
    </row>
    <row r="191" spans="1:27" s="11" customFormat="1" x14ac:dyDescent="0.25">
      <c r="A191" s="72"/>
      <c r="B191" s="72"/>
      <c r="C191" s="72"/>
      <c r="D191" s="75"/>
      <c r="E191" s="75"/>
      <c r="F191" s="14"/>
      <c r="G191" s="71"/>
      <c r="H191" s="71"/>
      <c r="I191" s="71"/>
      <c r="J191" s="71"/>
      <c r="K191" s="71"/>
      <c r="L191" s="12"/>
      <c r="M191" s="20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AA191" s="5"/>
    </row>
    <row r="192" spans="1:27" s="11" customFormat="1" x14ac:dyDescent="0.25">
      <c r="A192" s="71"/>
      <c r="B192" s="71"/>
      <c r="C192" s="71"/>
      <c r="D192" s="14"/>
      <c r="E192" s="14"/>
      <c r="F192" s="14"/>
      <c r="G192" s="71"/>
      <c r="H192" s="71"/>
      <c r="I192" s="71"/>
      <c r="J192" s="71"/>
      <c r="K192" s="71"/>
      <c r="L192" s="12"/>
      <c r="M192" s="20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AA192" s="5"/>
    </row>
    <row r="193" spans="1:27" s="11" customFormat="1" x14ac:dyDescent="0.25">
      <c r="A193" s="71"/>
      <c r="B193" s="71"/>
      <c r="C193" s="71"/>
      <c r="D193" s="14"/>
      <c r="E193" s="14"/>
      <c r="F193" s="14"/>
      <c r="G193" s="71"/>
      <c r="H193" s="71"/>
      <c r="I193" s="71"/>
      <c r="J193" s="71"/>
      <c r="K193" s="71"/>
      <c r="L193" s="12"/>
      <c r="M193" s="20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AA193" s="5"/>
    </row>
    <row r="194" spans="1:27" s="11" customFormat="1" x14ac:dyDescent="0.25">
      <c r="A194" s="72"/>
      <c r="B194" s="71"/>
      <c r="C194" s="71"/>
      <c r="D194" s="14"/>
      <c r="E194" s="14"/>
      <c r="F194" s="14"/>
      <c r="G194" s="71"/>
      <c r="H194" s="71"/>
      <c r="I194" s="71"/>
      <c r="J194" s="71"/>
      <c r="K194" s="71"/>
      <c r="L194" s="12"/>
      <c r="M194" s="20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AA194" s="5"/>
    </row>
    <row r="195" spans="1:27" x14ac:dyDescent="0.25">
      <c r="A195" s="71"/>
      <c r="B195" s="71"/>
      <c r="C195" s="71"/>
      <c r="D195" s="14"/>
      <c r="E195" s="14"/>
    </row>
    <row r="196" spans="1:27" s="6" customFormat="1" x14ac:dyDescent="0.25">
      <c r="A196" s="15"/>
      <c r="B196" s="64"/>
      <c r="C196" s="64"/>
      <c r="D196" s="15"/>
      <c r="E196" s="15"/>
      <c r="F196" s="16"/>
      <c r="G196" s="73"/>
      <c r="H196" s="73"/>
      <c r="I196" s="73"/>
      <c r="J196" s="73"/>
      <c r="K196" s="73"/>
      <c r="L196" s="9"/>
      <c r="M196" s="21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</row>
    <row r="197" spans="1:27" s="6" customFormat="1" x14ac:dyDescent="0.25">
      <c r="A197" s="16"/>
      <c r="B197" s="73"/>
      <c r="C197" s="73"/>
      <c r="D197" s="16"/>
      <c r="E197" s="16"/>
      <c r="F197" s="16"/>
      <c r="G197" s="73"/>
      <c r="H197" s="73"/>
      <c r="I197" s="73"/>
      <c r="J197" s="73"/>
      <c r="K197" s="73"/>
      <c r="L197" s="9"/>
      <c r="M197" s="21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</row>
    <row r="198" spans="1:27" x14ac:dyDescent="0.25">
      <c r="A198" s="16"/>
      <c r="B198" s="73"/>
      <c r="C198" s="73"/>
      <c r="D198" s="16"/>
      <c r="E198" s="16"/>
    </row>
    <row r="199" spans="1:27" x14ac:dyDescent="0.25">
      <c r="A199" s="76"/>
    </row>
    <row r="200" spans="1:27" s="7" customFormat="1" x14ac:dyDescent="0.25">
      <c r="A200" s="15"/>
      <c r="B200" s="64"/>
      <c r="C200" s="64"/>
      <c r="D200" s="15"/>
      <c r="E200" s="15"/>
      <c r="F200" s="16"/>
      <c r="G200" s="73"/>
      <c r="H200" s="73"/>
      <c r="I200" s="64"/>
      <c r="J200" s="78"/>
      <c r="K200" s="78"/>
      <c r="L200" s="10"/>
      <c r="M200" s="22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</row>
    <row r="201" spans="1:27" x14ac:dyDescent="0.25">
      <c r="A201" s="16"/>
      <c r="B201" s="73"/>
      <c r="C201" s="73"/>
      <c r="D201" s="16"/>
      <c r="E201" s="16"/>
    </row>
  </sheetData>
  <autoFilter ref="A4:Z146" xr:uid="{00000000-0009-0000-0000-000001000000}"/>
  <customSheetViews>
    <customSheetView guid="{694D007C-CB4B-440A-BBD6-B0E822059AEA}" scale="60" fitToPage="1" showAutoFilter="1">
      <pane ySplit="4" topLeftCell="A127" activePane="bottomLeft" state="frozen"/>
      <selection pane="bottomLeft" activeCell="L54" sqref="L54"/>
      <pageMargins left="0.70866141732283472" right="0.70866141732283472" top="0.78740157480314965" bottom="0.78740157480314965" header="0.31496062992125984" footer="0.31496062992125984"/>
      <pageSetup paperSize="8" scale="61" fitToHeight="0" orientation="landscape" r:id="rId1"/>
      <autoFilter ref="A4:Z139" xr:uid="{FF392ABF-6C58-4789-9422-79D694925FC7}"/>
    </customSheetView>
    <customSheetView guid="{5378AB39-19A7-4E06-8107-F7F2A19A5912}" scale="60" fitToPage="1" showAutoFilter="1">
      <pane ySplit="4" topLeftCell="A127" activePane="bottomLeft" state="frozen"/>
      <selection pane="bottomLeft" activeCell="L54" sqref="L54"/>
      <pageMargins left="0.70866141732283472" right="0.70866141732283472" top="0.78740157480314965" bottom="0.78740157480314965" header="0.31496062992125984" footer="0.31496062992125984"/>
      <pageSetup paperSize="8" scale="61" fitToHeight="0" orientation="landscape" r:id="rId2"/>
      <autoFilter ref="A4:Z139" xr:uid="{50F32A31-719E-4CF0-9897-9E6AB587A003}"/>
    </customSheetView>
    <customSheetView guid="{6007EB77-D5AE-412E-9DCE-657D58B5C69F}" scale="60" showPageBreaks="1" printArea="1" showAutoFilter="1">
      <pane ySplit="4" topLeftCell="A5" activePane="bottomLeft" state="frozen"/>
      <selection pane="bottomLeft" activeCell="AB5" sqref="AB5"/>
      <pageMargins left="0.70866141732283472" right="0.70866141732283472" top="0.78740157480314965" bottom="0.78740157480314965" header="0.31496062992125984" footer="0.31496062992125984"/>
      <pageSetup paperSize="8" scale="50" fitToHeight="0" orientation="landscape" r:id="rId3"/>
      <autoFilter ref="A4:Z144" xr:uid="{2A2C5088-206D-4E63-8793-2B9A5391C5BC}"/>
    </customSheetView>
  </customSheetViews>
  <mergeCells count="32">
    <mergeCell ref="Y2:Z2"/>
    <mergeCell ref="Y3:Y4"/>
    <mergeCell ref="Z3:Z4"/>
    <mergeCell ref="L3:L4"/>
    <mergeCell ref="M3:M4"/>
    <mergeCell ref="N3:N4"/>
    <mergeCell ref="O3:O4"/>
    <mergeCell ref="W3:W4"/>
    <mergeCell ref="U3:U4"/>
    <mergeCell ref="P3:S3"/>
    <mergeCell ref="K2:K4"/>
    <mergeCell ref="B2:F2"/>
    <mergeCell ref="L2:M2"/>
    <mergeCell ref="N2:O2"/>
    <mergeCell ref="H2:H4"/>
    <mergeCell ref="I2:I4"/>
    <mergeCell ref="A148:E148"/>
    <mergeCell ref="N154:U154"/>
    <mergeCell ref="B146:G146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</mergeCells>
  <pageMargins left="0.23622047244094491" right="0.23622047244094491" top="0.74803149606299213" bottom="0.74803149606299213" header="0.31496062992125984" footer="0.31496062992125984"/>
  <pageSetup paperSize="8" scale="65" fitToHeight="0" orientation="landscape" horizontalDpi="4294967294" r:id="rId4"/>
  <ignoredErrors>
    <ignoredError sqref="E32 E103 E110:E11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9"/>
  <sheetViews>
    <sheetView tabSelected="1" topLeftCell="B13" zoomScale="96" zoomScaleNormal="96" workbookViewId="0">
      <selection activeCell="B14" sqref="B14"/>
    </sheetView>
  </sheetViews>
  <sheetFormatPr defaultColWidth="8.7109375" defaultRowHeight="15" x14ac:dyDescent="0.25"/>
  <cols>
    <col min="1" max="1" width="14.28515625" hidden="1" customWidth="1"/>
    <col min="2" max="2" width="7.28515625" customWidth="1"/>
    <col min="3" max="3" width="18.28515625" customWidth="1"/>
    <col min="4" max="4" width="17.5703125" customWidth="1"/>
    <col min="5" max="5" width="9.7109375" customWidth="1"/>
    <col min="6" max="6" width="22.28515625" customWidth="1"/>
    <col min="7" max="9" width="13.7109375" customWidth="1"/>
    <col min="10" max="10" width="39.42578125" customWidth="1"/>
    <col min="11" max="11" width="12.28515625" customWidth="1"/>
    <col min="12" max="12" width="15.85546875" customWidth="1"/>
    <col min="13" max="13" width="9" customWidth="1"/>
    <col min="15" max="18" width="11.140625" customWidth="1"/>
    <col min="19" max="19" width="12.7109375" customWidth="1"/>
    <col min="20" max="20" width="11.140625" customWidth="1"/>
  </cols>
  <sheetData>
    <row r="1" spans="1:20" ht="21.75" customHeight="1" thickBot="1" x14ac:dyDescent="0.35">
      <c r="A1" s="595" t="s">
        <v>34</v>
      </c>
      <c r="B1" s="596"/>
      <c r="C1" s="596"/>
      <c r="D1" s="596"/>
      <c r="E1" s="596"/>
      <c r="F1" s="596"/>
      <c r="G1" s="596"/>
      <c r="H1" s="596"/>
      <c r="I1" s="596"/>
      <c r="J1" s="596"/>
      <c r="K1" s="596"/>
      <c r="L1" s="596"/>
      <c r="M1" s="596"/>
      <c r="N1" s="596"/>
      <c r="O1" s="596"/>
      <c r="P1" s="596"/>
      <c r="Q1" s="596"/>
      <c r="R1" s="596"/>
      <c r="S1" s="596"/>
      <c r="T1" s="597"/>
    </row>
    <row r="2" spans="1:20" ht="30" customHeight="1" thickBot="1" x14ac:dyDescent="0.3">
      <c r="A2" s="531" t="s">
        <v>35</v>
      </c>
      <c r="B2" s="529" t="s">
        <v>1</v>
      </c>
      <c r="C2" s="600" t="s">
        <v>36</v>
      </c>
      <c r="D2" s="601"/>
      <c r="E2" s="601"/>
      <c r="F2" s="602" t="s">
        <v>3</v>
      </c>
      <c r="G2" s="592" t="s">
        <v>25</v>
      </c>
      <c r="H2" s="538" t="s">
        <v>47</v>
      </c>
      <c r="I2" s="536" t="s">
        <v>5</v>
      </c>
      <c r="J2" s="602" t="s">
        <v>37</v>
      </c>
      <c r="K2" s="534" t="s">
        <v>38</v>
      </c>
      <c r="L2" s="535"/>
      <c r="M2" s="604" t="s">
        <v>8</v>
      </c>
      <c r="N2" s="605"/>
      <c r="O2" s="586" t="s">
        <v>39</v>
      </c>
      <c r="P2" s="587"/>
      <c r="Q2" s="587"/>
      <c r="R2" s="587"/>
      <c r="S2" s="604" t="s">
        <v>10</v>
      </c>
      <c r="T2" s="605"/>
    </row>
    <row r="3" spans="1:20" ht="22.35" customHeight="1" thickBot="1" x14ac:dyDescent="0.3">
      <c r="A3" s="598"/>
      <c r="B3" s="530"/>
      <c r="C3" s="607" t="s">
        <v>40</v>
      </c>
      <c r="D3" s="590" t="s">
        <v>41</v>
      </c>
      <c r="E3" s="590" t="s">
        <v>42</v>
      </c>
      <c r="F3" s="603"/>
      <c r="G3" s="593"/>
      <c r="H3" s="539"/>
      <c r="I3" s="537"/>
      <c r="J3" s="603"/>
      <c r="K3" s="576" t="s">
        <v>43</v>
      </c>
      <c r="L3" s="576" t="s">
        <v>44</v>
      </c>
      <c r="M3" s="576" t="s">
        <v>18</v>
      </c>
      <c r="N3" s="578" t="s">
        <v>19</v>
      </c>
      <c r="O3" s="588" t="s">
        <v>29</v>
      </c>
      <c r="P3" s="589"/>
      <c r="Q3" s="589"/>
      <c r="R3" s="589"/>
      <c r="S3" s="606" t="s">
        <v>315</v>
      </c>
      <c r="T3" s="582" t="s">
        <v>23</v>
      </c>
    </row>
    <row r="4" spans="1:20" ht="68.25" customHeight="1" thickBot="1" x14ac:dyDescent="0.3">
      <c r="A4" s="599"/>
      <c r="B4" s="530"/>
      <c r="C4" s="608"/>
      <c r="D4" s="591"/>
      <c r="E4" s="591"/>
      <c r="F4" s="603"/>
      <c r="G4" s="593"/>
      <c r="H4" s="539"/>
      <c r="I4" s="537"/>
      <c r="J4" s="603"/>
      <c r="K4" s="577"/>
      <c r="L4" s="577"/>
      <c r="M4" s="577"/>
      <c r="N4" s="579"/>
      <c r="O4" s="86" t="s">
        <v>45</v>
      </c>
      <c r="P4" s="87" t="s">
        <v>32</v>
      </c>
      <c r="Q4" s="88" t="s">
        <v>33</v>
      </c>
      <c r="R4" s="89" t="s">
        <v>46</v>
      </c>
      <c r="S4" s="576"/>
      <c r="T4" s="578"/>
    </row>
    <row r="5" spans="1:20" ht="68.25" customHeight="1" x14ac:dyDescent="0.25">
      <c r="A5" s="29"/>
      <c r="B5" s="94">
        <v>1</v>
      </c>
      <c r="C5" s="119" t="s">
        <v>241</v>
      </c>
      <c r="D5" s="120" t="s">
        <v>53</v>
      </c>
      <c r="E5" s="93" t="s">
        <v>242</v>
      </c>
      <c r="F5" s="121" t="s">
        <v>398</v>
      </c>
      <c r="G5" s="121" t="s">
        <v>55</v>
      </c>
      <c r="H5" s="121" t="s">
        <v>56</v>
      </c>
      <c r="I5" s="121" t="s">
        <v>57</v>
      </c>
      <c r="J5" s="121" t="s">
        <v>399</v>
      </c>
      <c r="K5" s="135">
        <v>5000000</v>
      </c>
      <c r="L5" s="136">
        <f t="shared" ref="L5:L15" si="0">(K5*0.85)</f>
        <v>4250000</v>
      </c>
      <c r="M5" s="447" t="s">
        <v>788</v>
      </c>
      <c r="N5" s="367">
        <v>46174</v>
      </c>
      <c r="O5" s="140" t="s">
        <v>58</v>
      </c>
      <c r="P5" s="138" t="s">
        <v>58</v>
      </c>
      <c r="Q5" s="138" t="s">
        <v>58</v>
      </c>
      <c r="R5" s="93" t="s">
        <v>58</v>
      </c>
      <c r="S5" s="140" t="s">
        <v>338</v>
      </c>
      <c r="T5" s="141" t="s">
        <v>345</v>
      </c>
    </row>
    <row r="6" spans="1:20" ht="82.5" customHeight="1" x14ac:dyDescent="0.25">
      <c r="A6" s="29"/>
      <c r="B6" s="39">
        <v>2</v>
      </c>
      <c r="C6" s="26" t="s">
        <v>241</v>
      </c>
      <c r="D6" s="27" t="s">
        <v>53</v>
      </c>
      <c r="E6" s="59" t="s">
        <v>242</v>
      </c>
      <c r="F6" s="122" t="s">
        <v>400</v>
      </c>
      <c r="G6" s="122" t="s">
        <v>55</v>
      </c>
      <c r="H6" s="122" t="s">
        <v>56</v>
      </c>
      <c r="I6" s="122" t="s">
        <v>57</v>
      </c>
      <c r="J6" s="122" t="s">
        <v>401</v>
      </c>
      <c r="K6" s="65">
        <v>5000000</v>
      </c>
      <c r="L6" s="90">
        <f t="shared" si="0"/>
        <v>4250000</v>
      </c>
      <c r="M6" s="448" t="s">
        <v>788</v>
      </c>
      <c r="N6" s="56">
        <v>47453</v>
      </c>
      <c r="O6" s="100" t="s">
        <v>58</v>
      </c>
      <c r="P6" s="28" t="s">
        <v>58</v>
      </c>
      <c r="Q6" s="28" t="s">
        <v>58</v>
      </c>
      <c r="R6" s="59" t="s">
        <v>58</v>
      </c>
      <c r="S6" s="100" t="s">
        <v>318</v>
      </c>
      <c r="T6" s="101" t="s">
        <v>345</v>
      </c>
    </row>
    <row r="7" spans="1:20" ht="189" customHeight="1" x14ac:dyDescent="0.25">
      <c r="A7" s="29"/>
      <c r="B7" s="442">
        <v>3</v>
      </c>
      <c r="C7" s="443" t="s">
        <v>688</v>
      </c>
      <c r="D7" s="444" t="s">
        <v>53</v>
      </c>
      <c r="E7" s="174"/>
      <c r="F7" s="445" t="s">
        <v>688</v>
      </c>
      <c r="G7" s="445" t="s">
        <v>55</v>
      </c>
      <c r="H7" s="445" t="s">
        <v>56</v>
      </c>
      <c r="I7" s="445" t="s">
        <v>57</v>
      </c>
      <c r="J7" s="445" t="s">
        <v>689</v>
      </c>
      <c r="K7" s="197" t="s">
        <v>757</v>
      </c>
      <c r="L7" s="177">
        <f>(96000000*0.85)</f>
        <v>81600000</v>
      </c>
      <c r="M7" s="446">
        <v>45078</v>
      </c>
      <c r="N7" s="198">
        <v>45261</v>
      </c>
      <c r="O7" s="201" t="s">
        <v>75</v>
      </c>
      <c r="P7" s="172" t="s">
        <v>58</v>
      </c>
      <c r="Q7" s="172" t="s">
        <v>58</v>
      </c>
      <c r="R7" s="174" t="s">
        <v>58</v>
      </c>
      <c r="S7" s="201" t="s">
        <v>625</v>
      </c>
      <c r="T7" s="202" t="s">
        <v>345</v>
      </c>
    </row>
    <row r="8" spans="1:20" s="18" customFormat="1" ht="72.75" customHeight="1" x14ac:dyDescent="0.2">
      <c r="A8" s="18">
        <v>1</v>
      </c>
      <c r="B8" s="39">
        <v>4</v>
      </c>
      <c r="C8" s="26" t="s">
        <v>402</v>
      </c>
      <c r="D8" s="27" t="s">
        <v>53</v>
      </c>
      <c r="E8" s="368">
        <v>72566639</v>
      </c>
      <c r="F8" s="122" t="s">
        <v>403</v>
      </c>
      <c r="G8" s="122" t="s">
        <v>55</v>
      </c>
      <c r="H8" s="122" t="s">
        <v>56</v>
      </c>
      <c r="I8" s="122" t="s">
        <v>57</v>
      </c>
      <c r="J8" s="369" t="s">
        <v>404</v>
      </c>
      <c r="K8" s="373" t="s">
        <v>763</v>
      </c>
      <c r="L8" s="375">
        <f>(300000000*0.85)</f>
        <v>255000000</v>
      </c>
      <c r="M8" s="372" t="s">
        <v>764</v>
      </c>
      <c r="N8" s="371" t="s">
        <v>765</v>
      </c>
      <c r="O8" s="100" t="s">
        <v>75</v>
      </c>
      <c r="P8" s="28" t="s">
        <v>75</v>
      </c>
      <c r="Q8" s="28" t="s">
        <v>75</v>
      </c>
      <c r="R8" s="59" t="s">
        <v>58</v>
      </c>
      <c r="S8" s="374" t="s">
        <v>779</v>
      </c>
      <c r="T8" s="370" t="s">
        <v>345</v>
      </c>
    </row>
    <row r="9" spans="1:20" s="18" customFormat="1" ht="77.25" customHeight="1" x14ac:dyDescent="0.2">
      <c r="A9" s="18">
        <v>2</v>
      </c>
      <c r="B9" s="39">
        <v>5</v>
      </c>
      <c r="C9" s="26" t="s">
        <v>130</v>
      </c>
      <c r="D9" s="27" t="s">
        <v>131</v>
      </c>
      <c r="E9" s="59" t="s">
        <v>129</v>
      </c>
      <c r="F9" s="122" t="s">
        <v>759</v>
      </c>
      <c r="G9" s="122" t="s">
        <v>55</v>
      </c>
      <c r="H9" s="122" t="s">
        <v>56</v>
      </c>
      <c r="I9" s="122" t="s">
        <v>117</v>
      </c>
      <c r="J9" s="122" t="s">
        <v>692</v>
      </c>
      <c r="K9" s="36" t="s">
        <v>758</v>
      </c>
      <c r="L9" s="90">
        <f>(500000*0.85)</f>
        <v>425000</v>
      </c>
      <c r="M9" s="133">
        <v>45292</v>
      </c>
      <c r="N9" s="56">
        <v>46722</v>
      </c>
      <c r="O9" s="100" t="s">
        <v>75</v>
      </c>
      <c r="P9" s="28" t="s">
        <v>58</v>
      </c>
      <c r="Q9" s="28" t="s">
        <v>75</v>
      </c>
      <c r="R9" s="59" t="s">
        <v>75</v>
      </c>
      <c r="S9" s="100" t="s">
        <v>318</v>
      </c>
      <c r="T9" s="101" t="s">
        <v>345</v>
      </c>
    </row>
    <row r="10" spans="1:20" s="18" customFormat="1" ht="77.45" customHeight="1" x14ac:dyDescent="0.2">
      <c r="B10" s="39">
        <v>6</v>
      </c>
      <c r="C10" s="26" t="s">
        <v>130</v>
      </c>
      <c r="D10" s="27" t="s">
        <v>131</v>
      </c>
      <c r="E10" s="59" t="s">
        <v>129</v>
      </c>
      <c r="F10" s="122" t="s">
        <v>760</v>
      </c>
      <c r="G10" s="122" t="s">
        <v>55</v>
      </c>
      <c r="H10" s="122" t="s">
        <v>56</v>
      </c>
      <c r="I10" s="122" t="s">
        <v>117</v>
      </c>
      <c r="J10" s="122" t="s">
        <v>691</v>
      </c>
      <c r="K10" s="65">
        <v>200000</v>
      </c>
      <c r="L10" s="90">
        <f t="shared" si="0"/>
        <v>170000</v>
      </c>
      <c r="M10" s="133">
        <v>45292</v>
      </c>
      <c r="N10" s="56">
        <v>46722</v>
      </c>
      <c r="O10" s="100" t="s">
        <v>75</v>
      </c>
      <c r="P10" s="28" t="s">
        <v>58</v>
      </c>
      <c r="Q10" s="28" t="s">
        <v>75</v>
      </c>
      <c r="R10" s="59" t="s">
        <v>75</v>
      </c>
      <c r="S10" s="100" t="s">
        <v>318</v>
      </c>
      <c r="T10" s="101" t="s">
        <v>345</v>
      </c>
    </row>
    <row r="11" spans="1:20" s="18" customFormat="1" ht="55.5" customHeight="1" x14ac:dyDescent="0.2">
      <c r="B11" s="39">
        <v>7</v>
      </c>
      <c r="C11" s="26" t="s">
        <v>137</v>
      </c>
      <c r="D11" s="27" t="s">
        <v>137</v>
      </c>
      <c r="E11" s="59">
        <v>3398579</v>
      </c>
      <c r="F11" s="122" t="s">
        <v>138</v>
      </c>
      <c r="G11" s="122" t="s">
        <v>55</v>
      </c>
      <c r="H11" s="122" t="s">
        <v>56</v>
      </c>
      <c r="I11" s="122" t="s">
        <v>57</v>
      </c>
      <c r="J11" s="122" t="s">
        <v>584</v>
      </c>
      <c r="K11" s="65">
        <v>1500000</v>
      </c>
      <c r="L11" s="90">
        <f t="shared" si="0"/>
        <v>1275000</v>
      </c>
      <c r="M11" s="133">
        <v>42887</v>
      </c>
      <c r="N11" s="56">
        <v>45261</v>
      </c>
      <c r="O11" s="100" t="s">
        <v>58</v>
      </c>
      <c r="P11" s="28" t="s">
        <v>75</v>
      </c>
      <c r="Q11" s="28" t="s">
        <v>75</v>
      </c>
      <c r="R11" s="59" t="s">
        <v>58</v>
      </c>
      <c r="S11" s="100"/>
      <c r="T11" s="101"/>
    </row>
    <row r="12" spans="1:20" s="18" customFormat="1" ht="55.5" customHeight="1" x14ac:dyDescent="0.2">
      <c r="B12" s="39">
        <v>8</v>
      </c>
      <c r="C12" s="26" t="s">
        <v>133</v>
      </c>
      <c r="D12" s="27" t="s">
        <v>133</v>
      </c>
      <c r="E12" s="59" t="s">
        <v>134</v>
      </c>
      <c r="F12" s="122" t="s">
        <v>135</v>
      </c>
      <c r="G12" s="122" t="s">
        <v>55</v>
      </c>
      <c r="H12" s="122" t="s">
        <v>56</v>
      </c>
      <c r="I12" s="122" t="s">
        <v>57</v>
      </c>
      <c r="J12" s="122" t="s">
        <v>584</v>
      </c>
      <c r="K12" s="65">
        <v>1500000</v>
      </c>
      <c r="L12" s="90">
        <f t="shared" si="0"/>
        <v>1275000</v>
      </c>
      <c r="M12" s="133">
        <v>42979</v>
      </c>
      <c r="N12" s="56">
        <v>43983</v>
      </c>
      <c r="O12" s="100" t="s">
        <v>75</v>
      </c>
      <c r="P12" s="28" t="s">
        <v>58</v>
      </c>
      <c r="Q12" s="28" t="s">
        <v>58</v>
      </c>
      <c r="R12" s="59" t="s">
        <v>58</v>
      </c>
      <c r="S12" s="100"/>
      <c r="T12" s="101"/>
    </row>
    <row r="13" spans="1:20" s="18" customFormat="1" ht="55.5" customHeight="1" x14ac:dyDescent="0.2">
      <c r="B13" s="39">
        <v>9</v>
      </c>
      <c r="C13" s="26" t="s">
        <v>133</v>
      </c>
      <c r="D13" s="27" t="s">
        <v>133</v>
      </c>
      <c r="E13" s="59" t="s">
        <v>134</v>
      </c>
      <c r="F13" s="122" t="s">
        <v>136</v>
      </c>
      <c r="G13" s="122" t="s">
        <v>55</v>
      </c>
      <c r="H13" s="122" t="s">
        <v>56</v>
      </c>
      <c r="I13" s="122" t="s">
        <v>57</v>
      </c>
      <c r="J13" s="122" t="s">
        <v>584</v>
      </c>
      <c r="K13" s="65">
        <v>2500000</v>
      </c>
      <c r="L13" s="90">
        <f t="shared" si="0"/>
        <v>2125000</v>
      </c>
      <c r="M13" s="133">
        <v>42979</v>
      </c>
      <c r="N13" s="56">
        <v>43983</v>
      </c>
      <c r="O13" s="100" t="s">
        <v>75</v>
      </c>
      <c r="P13" s="28" t="s">
        <v>58</v>
      </c>
      <c r="Q13" s="28" t="s">
        <v>58</v>
      </c>
      <c r="R13" s="59" t="s">
        <v>75</v>
      </c>
      <c r="S13" s="100"/>
      <c r="T13" s="101"/>
    </row>
    <row r="14" spans="1:20" s="18" customFormat="1" ht="63.75" customHeight="1" x14ac:dyDescent="0.2">
      <c r="B14" s="39">
        <v>10</v>
      </c>
      <c r="C14" s="363" t="s">
        <v>139</v>
      </c>
      <c r="D14" s="364" t="s">
        <v>139</v>
      </c>
      <c r="E14" s="185" t="s">
        <v>140</v>
      </c>
      <c r="F14" s="365" t="s">
        <v>141</v>
      </c>
      <c r="G14" s="365" t="s">
        <v>55</v>
      </c>
      <c r="H14" s="365" t="s">
        <v>56</v>
      </c>
      <c r="I14" s="365" t="s">
        <v>57</v>
      </c>
      <c r="J14" s="365" t="s">
        <v>584</v>
      </c>
      <c r="K14" s="187">
        <v>7000000</v>
      </c>
      <c r="L14" s="188">
        <f t="shared" si="0"/>
        <v>5950000</v>
      </c>
      <c r="M14" s="366">
        <v>42979</v>
      </c>
      <c r="N14" s="351">
        <v>45261</v>
      </c>
      <c r="O14" s="352" t="s">
        <v>75</v>
      </c>
      <c r="P14" s="183" t="s">
        <v>75</v>
      </c>
      <c r="Q14" s="183" t="s">
        <v>58</v>
      </c>
      <c r="R14" s="185" t="s">
        <v>58</v>
      </c>
      <c r="S14" s="352"/>
      <c r="T14" s="354"/>
    </row>
    <row r="15" spans="1:20" s="18" customFormat="1" ht="181.5" customHeight="1" thickBot="1" x14ac:dyDescent="0.25">
      <c r="A15" s="18">
        <v>3</v>
      </c>
      <c r="B15" s="82">
        <v>11</v>
      </c>
      <c r="C15" s="83" t="s">
        <v>474</v>
      </c>
      <c r="D15" s="84" t="s">
        <v>475</v>
      </c>
      <c r="E15" s="68" t="s">
        <v>132</v>
      </c>
      <c r="F15" s="85" t="s">
        <v>476</v>
      </c>
      <c r="G15" s="85" t="s">
        <v>55</v>
      </c>
      <c r="H15" s="85" t="s">
        <v>56</v>
      </c>
      <c r="I15" s="85" t="s">
        <v>57</v>
      </c>
      <c r="J15" s="85" t="s">
        <v>477</v>
      </c>
      <c r="K15" s="131">
        <v>11520000</v>
      </c>
      <c r="L15" s="137">
        <f t="shared" si="0"/>
        <v>9792000</v>
      </c>
      <c r="M15" s="132">
        <v>44927</v>
      </c>
      <c r="N15" s="51">
        <v>45992</v>
      </c>
      <c r="O15" s="139" t="s">
        <v>58</v>
      </c>
      <c r="P15" s="134" t="s">
        <v>58</v>
      </c>
      <c r="Q15" s="134" t="s">
        <v>58</v>
      </c>
      <c r="R15" s="68" t="s">
        <v>58</v>
      </c>
      <c r="S15" s="139" t="s">
        <v>335</v>
      </c>
      <c r="T15" s="102" t="s">
        <v>345</v>
      </c>
    </row>
    <row r="16" spans="1:20" x14ac:dyDescent="0.25">
      <c r="B16" s="147"/>
      <c r="C16" s="148"/>
    </row>
    <row r="17" spans="2:13" x14ac:dyDescent="0.25">
      <c r="B17" s="594" t="s">
        <v>796</v>
      </c>
      <c r="C17" s="594"/>
      <c r="D17" s="594"/>
      <c r="E17" s="594"/>
    </row>
    <row r="18" spans="2:13" x14ac:dyDescent="0.25">
      <c r="B18" s="123" t="s">
        <v>610</v>
      </c>
      <c r="C18" s="123"/>
      <c r="D18" s="123"/>
      <c r="J18" t="s">
        <v>606</v>
      </c>
    </row>
    <row r="19" spans="2:13" x14ac:dyDescent="0.25">
      <c r="B19" s="159" t="s">
        <v>787</v>
      </c>
      <c r="C19" s="146"/>
      <c r="D19" s="146"/>
    </row>
    <row r="20" spans="2:13" x14ac:dyDescent="0.25">
      <c r="B20" s="585" t="s">
        <v>599</v>
      </c>
      <c r="C20" s="585"/>
      <c r="D20" s="585"/>
    </row>
    <row r="21" spans="2:13" x14ac:dyDescent="0.25">
      <c r="B21" s="153" t="s">
        <v>58</v>
      </c>
      <c r="C21" s="152" t="s">
        <v>608</v>
      </c>
      <c r="D21" s="153" t="s">
        <v>75</v>
      </c>
      <c r="E21" s="23" t="s">
        <v>609</v>
      </c>
      <c r="F21" s="15"/>
      <c r="G21" s="15"/>
      <c r="H21" s="64"/>
      <c r="I21" s="64"/>
      <c r="J21" s="64"/>
      <c r="K21" s="64"/>
    </row>
    <row r="22" spans="2:13" x14ac:dyDescent="0.25">
      <c r="B22" s="152"/>
      <c r="C22" s="152"/>
      <c r="D22" s="152"/>
      <c r="E22" s="23"/>
      <c r="F22" s="15"/>
      <c r="G22" s="15"/>
      <c r="H22" s="64"/>
      <c r="I22" s="64"/>
      <c r="J22" s="64"/>
      <c r="K22" s="64"/>
    </row>
    <row r="23" spans="2:13" x14ac:dyDescent="0.25">
      <c r="B23" s="2"/>
    </row>
    <row r="24" spans="2:13" ht="46.5" customHeight="1" x14ac:dyDescent="0.35">
      <c r="B24" s="612" t="s">
        <v>778</v>
      </c>
      <c r="C24" s="612"/>
      <c r="D24" s="612"/>
      <c r="E24" s="612"/>
      <c r="F24" s="612"/>
      <c r="G24" s="612"/>
      <c r="H24" s="612"/>
      <c r="I24" s="612"/>
      <c r="J24" s="612"/>
    </row>
    <row r="25" spans="2:13" ht="21" x14ac:dyDescent="0.35">
      <c r="B25" s="613"/>
      <c r="C25" s="614"/>
      <c r="D25" s="614"/>
      <c r="E25" s="614"/>
      <c r="F25" s="614"/>
      <c r="G25" s="614"/>
      <c r="H25" s="614"/>
      <c r="I25" s="614"/>
      <c r="J25" s="614"/>
      <c r="M25" s="164"/>
    </row>
    <row r="26" spans="2:13" ht="15" customHeight="1" x14ac:dyDescent="0.35">
      <c r="B26" s="617" t="s">
        <v>780</v>
      </c>
      <c r="C26" s="617"/>
      <c r="D26" s="617"/>
      <c r="E26" s="617"/>
      <c r="F26" s="617"/>
      <c r="G26" s="614"/>
      <c r="H26" s="614"/>
      <c r="I26" s="614"/>
      <c r="J26" s="614"/>
    </row>
    <row r="27" spans="2:13" ht="30.75" customHeight="1" x14ac:dyDescent="0.35">
      <c r="B27" s="617"/>
      <c r="C27" s="617"/>
      <c r="D27" s="617"/>
      <c r="E27" s="617"/>
      <c r="F27" s="617"/>
      <c r="G27" s="614"/>
      <c r="H27" s="614"/>
      <c r="I27" s="614"/>
      <c r="J27" s="614"/>
    </row>
    <row r="28" spans="2:13" ht="21" x14ac:dyDescent="0.35">
      <c r="B28" s="614"/>
      <c r="C28" s="614"/>
      <c r="D28" s="614"/>
      <c r="E28" s="614"/>
      <c r="F28" s="614"/>
      <c r="G28" s="614"/>
      <c r="H28" s="614"/>
      <c r="I28" s="614"/>
      <c r="J28" s="614"/>
    </row>
    <row r="29" spans="2:13" ht="21" x14ac:dyDescent="0.35">
      <c r="B29" s="614"/>
      <c r="C29" s="614"/>
      <c r="D29" s="614"/>
      <c r="E29" s="614"/>
      <c r="F29" s="614"/>
      <c r="G29" s="615"/>
      <c r="H29" s="615"/>
      <c r="I29" s="616" t="s">
        <v>605</v>
      </c>
      <c r="J29" s="615"/>
    </row>
    <row r="30" spans="2:13" ht="21" x14ac:dyDescent="0.35">
      <c r="B30" s="614"/>
      <c r="C30" s="614"/>
      <c r="D30" s="614"/>
      <c r="E30" s="614"/>
      <c r="F30" s="614"/>
      <c r="G30" s="615"/>
      <c r="H30" s="615"/>
      <c r="I30" s="616" t="s">
        <v>690</v>
      </c>
      <c r="J30" s="615"/>
    </row>
    <row r="36" spans="1:12" x14ac:dyDescent="0.25">
      <c r="A36" s="1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25">
      <c r="A37" s="1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x14ac:dyDescent="0.25">
      <c r="A38" s="1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x14ac:dyDescent="0.25">
      <c r="A39" s="1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x14ac:dyDescent="0.25">
      <c r="A40" s="1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x14ac:dyDescent="0.25">
      <c r="A41" s="1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x14ac:dyDescent="0.25">
      <c r="A42" s="1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2" x14ac:dyDescent="0.25">
      <c r="A43" s="1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2" x14ac:dyDescent="0.25">
      <c r="A44" s="1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2" x14ac:dyDescent="0.25">
      <c r="A45" s="1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2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2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2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ht="15.95" customHeight="1" x14ac:dyDescent="0.25"/>
  </sheetData>
  <autoFilter ref="A4:T16" xr:uid="{00000000-0009-0000-0000-000002000000}"/>
  <customSheetViews>
    <customSheetView guid="{694D007C-CB4B-440A-BBD6-B0E822059AEA}" scale="70" showAutoFilter="1" hiddenColumns="1" topLeftCell="B16">
      <selection activeCell="J38" sqref="J38"/>
      <pageMargins left="0.70866141732283472" right="0.70866141732283472" top="0.78740157480314965" bottom="0.78740157480314965" header="0.31496062992125984" footer="0.31496062992125984"/>
      <pageSetup paperSize="8" scale="69" fitToHeight="0" orientation="landscape" r:id="rId1"/>
      <autoFilter ref="A4:T16" xr:uid="{ECD9FB27-569F-4562-AC9F-A7894C591275}"/>
    </customSheetView>
    <customSheetView guid="{5378AB39-19A7-4E06-8107-F7F2A19A5912}" scale="70" showAutoFilter="1" hiddenColumns="1" topLeftCell="B24">
      <selection activeCell="K32" sqref="K32"/>
      <pageMargins left="0.70866141732283472" right="0.70866141732283472" top="0.78740157480314965" bottom="0.78740157480314965" header="0.31496062992125984" footer="0.31496062992125984"/>
      <pageSetup paperSize="8" scale="69" fitToHeight="0" orientation="landscape" r:id="rId2"/>
      <autoFilter ref="A4:T16" xr:uid="{27D269DB-6850-45F2-906F-E846A3DCFF5C}"/>
    </customSheetView>
    <customSheetView guid="{6007EB77-D5AE-412E-9DCE-657D58B5C69F}" scale="60" showPageBreaks="1" printArea="1" showAutoFilter="1" hiddenColumns="1" topLeftCell="B1">
      <selection activeCell="K2" sqref="K2:L2"/>
      <pageMargins left="0.70866141732283472" right="0.70866141732283472" top="0.78740157480314965" bottom="0.78740157480314965" header="0.31496062992125984" footer="0.31496062992125984"/>
      <pageSetup paperSize="8" scale="70" fitToHeight="0" orientation="landscape" r:id="rId3"/>
      <autoFilter ref="A4:T16" xr:uid="{1A76317C-0CF1-4C72-BD39-7778F2B6230A}"/>
    </customSheetView>
  </customSheetViews>
  <mergeCells count="27">
    <mergeCell ref="B26:F27"/>
    <mergeCell ref="B24:J2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B20:D20"/>
    <mergeCell ref="O2:R2"/>
    <mergeCell ref="O3:R3"/>
    <mergeCell ref="E3:E4"/>
    <mergeCell ref="K3:K4"/>
    <mergeCell ref="L3:L4"/>
    <mergeCell ref="M3:M4"/>
    <mergeCell ref="N3:N4"/>
    <mergeCell ref="G2:G4"/>
    <mergeCell ref="H2:H4"/>
    <mergeCell ref="B17:E17"/>
  </mergeCells>
  <pageMargins left="0.70866141732283472" right="0.70866141732283472" top="0.78740157480314965" bottom="0.78740157480314965" header="0.31496062992125984" footer="0.31496062992125984"/>
  <pageSetup paperSize="8" scale="70" fitToHeight="0" orientation="landscape" horizontalDpi="4294967294" r:id="rId4"/>
  <ignoredErrors>
    <ignoredError sqref="E9:E10 E12:E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MŠ</vt:lpstr>
      <vt:lpstr>ZŠ</vt:lpstr>
      <vt:lpstr>Zájmové a neformální</vt:lpstr>
      <vt:lpstr>MŠ!Názvy_tisku</vt:lpstr>
      <vt:lpstr>'Zájmové a neformální'!Názvy_tisku</vt:lpstr>
      <vt:lpstr>ZŠ!Názvy_tisku</vt:lpstr>
      <vt:lpstr>MŠ!Oblast_tisku</vt:lpstr>
      <vt:lpstr>'Zájmové a neformální'!Oblast_tisku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Havlíková Olga</cp:lastModifiedBy>
  <cp:revision/>
  <cp:lastPrinted>2023-12-19T11:51:48Z</cp:lastPrinted>
  <dcterms:created xsi:type="dcterms:W3CDTF">2020-07-22T07:46:04Z</dcterms:created>
  <dcterms:modified xsi:type="dcterms:W3CDTF">2023-12-19T12:19:27Z</dcterms:modified>
  <cp:category/>
  <cp:contentStatus/>
</cp:coreProperties>
</file>