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karel.straka\Desktop\MAP\INVESTICE_ÚNOR_2024\FIN\"/>
    </mc:Choice>
  </mc:AlternateContent>
  <xr:revisionPtr revIDLastSave="0" documentId="13_ncr:1_{DBE3D4AE-66D2-4A8B-B2A0-8F719AF8EBEE}" xr6:coauthVersionLast="47" xr6:coauthVersionMax="47" xr10:uidLastSave="{00000000-0000-0000-0000-000000000000}"/>
  <bookViews>
    <workbookView xWindow="-120" yWindow="-120" windowWidth="29040" windowHeight="1572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6" l="1"/>
  <c r="M4" i="6"/>
  <c r="M30" i="7"/>
  <c r="M29" i="7" l="1"/>
  <c r="L22" i="7"/>
  <c r="L21" i="7"/>
  <c r="L20" i="7"/>
  <c r="L19" i="7"/>
  <c r="L18" i="7"/>
  <c r="L17" i="7"/>
  <c r="L16" i="7" l="1"/>
  <c r="L15" i="7"/>
  <c r="L14" i="7"/>
  <c r="L13" i="7"/>
  <c r="L12" i="7"/>
  <c r="L11" i="7"/>
  <c r="L10" i="7"/>
  <c r="L8" i="7"/>
  <c r="L7" i="7"/>
  <c r="L6" i="7"/>
  <c r="L5" i="7"/>
  <c r="M13" i="7" l="1"/>
  <c r="M22" i="7" l="1"/>
  <c r="M20" i="7"/>
  <c r="M21" i="7"/>
  <c r="M18" i="7" l="1"/>
  <c r="M17" i="7"/>
  <c r="M15" i="7" l="1"/>
  <c r="M12" i="7"/>
  <c r="M11" i="7"/>
  <c r="M7" i="7"/>
  <c r="M8" i="7"/>
  <c r="L6" i="8" l="1"/>
  <c r="L5" i="8"/>
  <c r="M14" i="7" l="1"/>
  <c r="M5" i="7" l="1"/>
  <c r="M16" i="7" l="1"/>
  <c r="M19" i="7" l="1"/>
  <c r="M10" i="7" l="1"/>
  <c r="M6" i="7" l="1"/>
</calcChain>
</file>

<file path=xl/sharedStrings.xml><?xml version="1.0" encoding="utf-8"?>
<sst xmlns="http://schemas.openxmlformats.org/spreadsheetml/2006/main" count="605" uniqueCount="231">
  <si>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</si>
  <si>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</si>
  <si>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</si>
  <si>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</si>
  <si>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</si>
  <si>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</si>
  <si>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</si>
  <si>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</si>
  <si>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</si>
  <si>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</si>
  <si>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</si>
  <si>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</si>
  <si>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</si>
  <si>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</si>
  <si>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</si>
  <si>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</si>
  <si>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</si>
  <si>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</si>
  <si>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</si>
  <si>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</si>
  <si>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</si>
  <si>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</si>
  <si>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</si>
  <si>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</si>
  <si>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</si>
  <si>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</si>
  <si>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</si>
  <si>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</si>
  <si>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</si>
  <si>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</si>
  <si>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</si>
  <si>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</si>
  <si>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</si>
  <si>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</si>
  <si>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</si>
  <si>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</si>
  <si>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</si>
  <si>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</si>
  <si>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</si>
  <si>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</si>
  <si>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</si>
  <si>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</si>
  <si>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</si>
  <si>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</si>
  <si>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</si>
  <si>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</si>
  <si>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</si>
  <si>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</si>
  <si>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</si>
  <si>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</si>
  <si>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</si>
  <si>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</si>
  <si>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</si>
  <si>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</si>
  <si>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</si>
  <si>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</si>
  <si>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</si>
  <si>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</si>
  <si>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</si>
  <si>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</si>
  <si>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</si>
  <si>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</si>
  <si>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</si>
  <si>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</si>
  <si>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</si>
  <si>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</si>
  <si>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</si>
  <si>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</si>
  <si>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</si>
  <si>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</si>
  <si>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</si>
  <si>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</si>
  <si>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</si>
  <si>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</si>
  <si>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</si>
  <si>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</si>
  <si>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</si>
  <si>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</si>
  <si>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</si>
  <si>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</si>
  <si>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</si>
  <si>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</si>
  <si>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</si>
  <si>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</si>
  <si>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</si>
  <si>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</si>
  <si>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</si>
  <si>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</si>
  <si>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</si>
  <si>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</si>
  <si>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</si>
  <si>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</si>
  <si>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</si>
  <si>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</si>
  <si>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</si>
  <si>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</si>
  <si>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</si>
  <si>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</si>
  <si>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</si>
  <si>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</si>
  <si>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</si>
  <si>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</si>
  <si>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</si>
  <si>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</si>
  <si>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</si>
  <si>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</si>
  <si>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</si>
  <si>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</si>
  <si>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</si>
  <si>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</si>
  <si>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</si>
  <si>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</si>
  <si>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</si>
  <si>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</si>
  <si>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</si>
  <si>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</si>
  <si>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</si>
  <si>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</si>
  <si>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</si>
  <si>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</si>
  <si>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</si>
  <si>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Podíl EFRR bude vypočten dle podílu spolufinancování z EU v daném kraji.  </t>
  </si>
  <si>
    <t xml:space="preserve"> Podíl EFRR bude vypočten dle podílu spolufinancování z EU v daném kraji. 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</si>
  <si>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</si>
  <si>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Statutární město Chomutov</t>
  </si>
  <si>
    <t>Chomutov</t>
  </si>
  <si>
    <t>ano</t>
  </si>
  <si>
    <t>ne</t>
  </si>
  <si>
    <t>Základní umělecká škola T. G. Masaryka, příspěvková organizace, náměstí T. G. Masaryka 1626
43001 Chomutov 1</t>
  </si>
  <si>
    <t>Středisko volného času Domeček Chomutov, příspěvková organizace, Jiráskova 4140
430 03 Chomutov</t>
  </si>
  <si>
    <t>NE (podaná žádost St.Úřad 31.3.2024, povolení 06/2024)</t>
  </si>
  <si>
    <t>záměr, PD, rozpracovaný rozpočet, PD bude hotová k 31. 3. 2024</t>
  </si>
  <si>
    <t>Základní škola Na Příkopech 895, Chomutov</t>
  </si>
  <si>
    <t>Ústecký kraj</t>
  </si>
  <si>
    <t>x</t>
  </si>
  <si>
    <t>zpracovaná PD, výkaz výměr pro výběr zhotovitele</t>
  </si>
  <si>
    <t>Základní škola Školní 1480, Chomutov</t>
  </si>
  <si>
    <t>Základní škola Hornická 4387, Chomutov</t>
  </si>
  <si>
    <t>Základní škola Akademika Heyrovského 4539, Chomutov</t>
  </si>
  <si>
    <t>Základní škola Kadaňská 2334, Chomutov</t>
  </si>
  <si>
    <t>Základní škola Březenecká 4679, Chomutov</t>
  </si>
  <si>
    <t>Základní škola Zahradní 5265, Chomutov</t>
  </si>
  <si>
    <t>Základní škola Písečná 5144, Chomutov</t>
  </si>
  <si>
    <t xml:space="preserve">Základní umělecká škola T. G. Masaryka, Chomutov - zkvalitnění vzdělávací infrastruktury pro polytechnické vzdělávání </t>
  </si>
  <si>
    <t>X</t>
  </si>
  <si>
    <r>
      <t>Zřizovatel XY souhlasí se zařazením investičního záměru NÁZEV ZÁMĚRU školy XY do tabulky investičních priorit strategického rámce MAP Chomutovsko</t>
    </r>
    <r>
      <rPr>
        <i/>
        <sz val="11"/>
        <color theme="1"/>
        <rFont val="Calibri"/>
        <family val="2"/>
        <charset val="238"/>
        <scheme val="minor"/>
      </rPr>
      <t>, podpis a razítko.</t>
    </r>
  </si>
  <si>
    <t>Základní škola Na Příkopech 895, Chomutov - investice do vzdělávací infrastruktury - školní družina, školní klub</t>
  </si>
  <si>
    <t>Základní škola Školní 1480, Chomutov - investice do vzdělávací infrastruktury - odborné učebny, zázemí pro pedagogy</t>
  </si>
  <si>
    <t>Základní škola Školní 1480, Chomutov - investice do vzdělávací infrastruktury - školní poradenské pracoviště</t>
  </si>
  <si>
    <t>Základní škola Kadaňská 2334, Chomutov - investice do vzdělávací struktury - školní družina</t>
  </si>
  <si>
    <t>Základní škola Březenecká 4679, Chomutov -  investice do vzdělávací infrastruktury - školní družina</t>
  </si>
  <si>
    <t>Základní škola Zahradní 5265, Chomutov - investice do vzdělávací infrastruktury - školní klub</t>
  </si>
  <si>
    <t>Základní škola Zahradní 5265, Chomutov - investice do vzdělávací infrastruktury - zázemí pro volný čas a inkluzi</t>
  </si>
  <si>
    <t>Základní škola Písečná 5144, Chomutov - investice do vzdělávací infrastruktury - odborné učebny, zázemí pro pedagogy</t>
  </si>
  <si>
    <t>Základní škola Hornická 4387, Chomutov - investice do vzdělávací infrastruktury - odborné učebny, zázemí pro pedagogy</t>
  </si>
  <si>
    <t>Základní škola Hornická 4387, Chomutov - investice do vzdělávací infrastruktury - školní družina</t>
  </si>
  <si>
    <t>Základní škola Školní 1480, Chomutov - investice do vzdělávací infrastruktury - zázemí pro volný čas a inkluzi</t>
  </si>
  <si>
    <t>Základní škola Ak. Heyrovského 4539, Chomutov - investice do vzdělávací struktury - zázemí pro volný čas a inkluzi</t>
  </si>
  <si>
    <t>Základní škola Kadaňská 2334, Chomutov - investice do vzdělávací struktury - zázemí pro volný čas a inkluzi</t>
  </si>
  <si>
    <t>Základní škola Březenecká 4679, Chomutov -  investice do vzdělávací infrastruktury - zázemí pro volný čas a inkluzi</t>
  </si>
  <si>
    <t>Základní škola Zahradní 5265, Chomutov - investice do vzdělávací infrastruktury - odborné učebny, zázemí pro pedagogy</t>
  </si>
  <si>
    <t>Středisko volného času Domeček, Chomutov - zkvalitnění vzdělávací infrastruktury pro polytechnické vzdělávání</t>
  </si>
  <si>
    <t>Základní škola Ak. Heyrovského 4539, Chomutov - investice do vzdělávací struktury - odborné učebny, zázemí pro pedagogy</t>
  </si>
  <si>
    <t>Základní škola Březenecká 4679, Chomutov -  investice do vzdělávací infrastruktury - odborné učebny, zázemí pro pedagogy</t>
  </si>
  <si>
    <t>ZŠ a MŠ Strupčice</t>
  </si>
  <si>
    <t>Obec Strupčice</t>
  </si>
  <si>
    <t>Přístavba pro třídy 2. stupně</t>
  </si>
  <si>
    <t>Strupčice</t>
  </si>
  <si>
    <t>Přístavba pro třídy 2. stupně - rozšíření školního komplexu v podobě pavilonu 2. stupně. Stávající kapacita školy nepostačuje potřebám spádových obcí.</t>
  </si>
  <si>
    <t>projekt</t>
  </si>
  <si>
    <t>Rekonstrukce učebny fyziky a chemie</t>
  </si>
  <si>
    <t>Rekonstrukce učebny fyziky a chemie včetně nezbytých stavebních úprav a vybavení pomůckymi</t>
  </si>
  <si>
    <t>Vybavení učebny přírodopisu</t>
  </si>
  <si>
    <t>Vybavení učebny přírodopisu nábytkem a pomůckami</t>
  </si>
  <si>
    <t>Vybavení zázemí školního poradenského pracoviště</t>
  </si>
  <si>
    <t>Vybudování zázemí pro školní por. pracoviště</t>
  </si>
  <si>
    <t>Modernizace prostor školní družiny</t>
  </si>
  <si>
    <t>Vybudování učebny robotiky</t>
  </si>
  <si>
    <t>Vybudování učebny robotiky, její vybavení pomůckami a nábytkem</t>
  </si>
  <si>
    <t>Základní škola Jirkov, Nerudova</t>
  </si>
  <si>
    <t>Město Jirkov</t>
  </si>
  <si>
    <t>00830283</t>
  </si>
  <si>
    <t>Vybudování venkovních multifunkčních odborných učeben</t>
  </si>
  <si>
    <t>Jirkov</t>
  </si>
  <si>
    <t>Vybudování venkovních multifunkčních učeben pro rozvoj kompetencí žáků a pro realizaci sociálně inkluzivních aktivit</t>
  </si>
  <si>
    <t>01/2024</t>
  </si>
  <si>
    <t>12/2025</t>
  </si>
  <si>
    <t>Připravená projektová dokumentace, rozpočet, vyjádření SÚ</t>
  </si>
  <si>
    <t>Základní škola Jirkov, Budovatelů 1563, okres Chomutov</t>
  </si>
  <si>
    <t>00830275</t>
  </si>
  <si>
    <t>Modernizace odborných učeben a zajištění konektivity ZŠ Jirkov, Budovatelů 1563</t>
  </si>
  <si>
    <t>Modernizace učeben pro výuku odborných předmětů, školní družiny a zajištění standardu konektivity školy</t>
  </si>
  <si>
    <t>zpracovaná SP a PD</t>
  </si>
  <si>
    <r>
      <t xml:space="preserve">Projektem dojde k modernizaci tří </t>
    </r>
    <r>
      <rPr>
        <b/>
        <sz val="11"/>
        <color theme="1"/>
        <rFont val="Calibri"/>
        <family val="2"/>
        <charset val="238"/>
        <scheme val="minor"/>
      </rPr>
      <t>školních družin</t>
    </r>
    <r>
      <rPr>
        <sz val="11"/>
        <color theme="1"/>
        <rFont val="Calibri"/>
        <family val="2"/>
        <charset val="238"/>
        <scheme val="minor"/>
      </rPr>
      <t xml:space="preserve"> včetně vybudování nového zádveří, opravy tolaet, šatny. Dále dojde k vybudování nového </t>
    </r>
    <r>
      <rPr>
        <b/>
        <sz val="11"/>
        <color theme="1"/>
        <rFont val="Calibri"/>
        <family val="2"/>
        <charset val="238"/>
        <scheme val="minor"/>
      </rPr>
      <t>školního klubu</t>
    </r>
    <r>
      <rPr>
        <sz val="11"/>
        <color theme="1"/>
        <rFont val="Calibri"/>
        <family val="2"/>
        <charset val="238"/>
        <scheme val="minor"/>
      </rPr>
      <t xml:space="preserve"> se zaměřením na hudební a digitální rozvoj včetně žajištění zájmového vzdělávání žáků.  </t>
    </r>
  </si>
  <si>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Projektem dojde k modernizaci učebny pro výuku přírodních věd v objektu ul. Školní. Dojde k výstavbě nových enviromentálních altánů v objektu ulice Školní, ulice Beethovenova. V objektu ulice Beethovenova dojde k rekonstrukci zázemí pro pedagogy (sborovna). </t>
    </r>
  </si>
  <si>
    <t>V objektu ulice Beethovenova dojde k vybudování nového sportoviště včetně oplocení celého zázemí.</t>
  </si>
  <si>
    <t xml:space="preserve">V objektu ulice Školní dojde k modernizaci školního poradenského pracoviště. </t>
  </si>
  <si>
    <t xml:space="preserve">Projektem dojde k modernizaci učebny pro výuku přírodních věd i cizích jazyků. Dále dojde k rekonstrukci zázemí pro pedagogy, a to kabinety včetně sborovny. </t>
  </si>
  <si>
    <r>
      <t xml:space="preserve">Dojde k rekonstrukci prostor stávající </t>
    </r>
    <r>
      <rPr>
        <b/>
        <sz val="11"/>
        <color theme="1"/>
        <rFont val="Calibri"/>
        <family val="2"/>
        <charset val="238"/>
        <scheme val="minor"/>
      </rPr>
      <t xml:space="preserve">školní družiny </t>
    </r>
    <r>
      <rPr>
        <sz val="11"/>
        <color theme="1"/>
        <rFont val="Calibri"/>
        <family val="2"/>
        <charset val="238"/>
        <scheme val="minor"/>
      </rPr>
      <t xml:space="preserve">s keramickou dílnou a zázemím pro pedagoga. </t>
    </r>
  </si>
  <si>
    <t xml:space="preserve">Projektem dojde k modernizaci učebny pro výuku přírodních věd. Dále dojde k rekonstrukci zázemí pro pedagogy (kabinety). Součástí projektu je výstavba enviromentálních altánu a biotopové zahrady.  </t>
  </si>
  <si>
    <t xml:space="preserve">V projektu dojde k výstavbě nového sportoviště. </t>
  </si>
  <si>
    <r>
      <t xml:space="preserve">Projektem dojde ke kompletní rekonstruci prostor pro </t>
    </r>
    <r>
      <rPr>
        <b/>
        <sz val="11"/>
        <color theme="1"/>
        <rFont val="Calibri"/>
        <family val="2"/>
        <charset val="238"/>
        <scheme val="minor"/>
      </rPr>
      <t>školní družinu</t>
    </r>
    <r>
      <rPr>
        <sz val="11"/>
        <color theme="1"/>
        <rFont val="Calibri"/>
        <family val="2"/>
        <charset val="238"/>
        <scheme val="minor"/>
      </rPr>
      <t xml:space="preserve">. </t>
    </r>
  </si>
  <si>
    <t xml:space="preserve">V projektu dojde k upravám sportoviště. </t>
  </si>
  <si>
    <t xml:space="preserve">Projektem dojde ke kompletní rekonstruci prostor pro učebnu přírodních věd a zázemí pro pedagogy. Součástí projektu je výstavba enviromentálních altánu.  </t>
  </si>
  <si>
    <r>
      <t xml:space="preserve">Projektem dojde ke kompletní rekonstruci prostor pro </t>
    </r>
    <r>
      <rPr>
        <b/>
        <sz val="11"/>
        <color theme="1"/>
        <rFont val="Calibri"/>
        <family val="2"/>
        <charset val="238"/>
        <scheme val="minor"/>
      </rPr>
      <t>školní družiny</t>
    </r>
    <r>
      <rPr>
        <sz val="11"/>
        <color theme="1"/>
        <rFont val="Calibri"/>
        <family val="2"/>
        <charset val="238"/>
        <scheme val="minor"/>
      </rPr>
      <t xml:space="preserve"> včetně zázemí pro pedagogy. </t>
    </r>
  </si>
  <si>
    <t xml:space="preserve">Součástí projektu je výstavba sportoviště. </t>
  </si>
  <si>
    <r>
      <t xml:space="preserve">Projektem dojde ke kompletní rekonstruci prostor pro </t>
    </r>
    <r>
      <rPr>
        <b/>
        <sz val="11"/>
        <color theme="1"/>
        <rFont val="Calibri"/>
        <family val="2"/>
        <charset val="238"/>
        <scheme val="minor"/>
      </rPr>
      <t>školní klub s knihovnou</t>
    </r>
    <r>
      <rPr>
        <sz val="11"/>
        <color theme="1"/>
        <rFont val="Calibri"/>
        <family val="2"/>
        <charset val="238"/>
        <scheme val="minor"/>
      </rPr>
      <t xml:space="preserve">. </t>
    </r>
  </si>
  <si>
    <t xml:space="preserve">Projektem dojde ke kompletní rekonstruci prostor pro pedagogy, výstavba nového enviromentálních altánu. </t>
  </si>
  <si>
    <t xml:space="preserve">Projektem dojde ke kompletní rekonstruci prostor před školou a uvnitř školy. </t>
  </si>
  <si>
    <t xml:space="preserve">Projektem dojde k modernizaci učebny pro výuku přírodních věd i cizích jazyků. Dále dojde k rekonstrukci zázemí pro pedagogy, a to kabinety včetně sborovny. Vybudován bude nový enviromentální altán. </t>
  </si>
  <si>
    <t xml:space="preserve">Projektem dojde k výstavbě nového polytechnického pavilonu, kde bude probíhat výuka teraristiky, chovatelství  a enviromentální výchovy. V pavilonu bude přednášková místnost a plně technologicky ovládaná expozice s terárii i akvárii z celého světa včetně mapového profilu zeměkoule. Procestujeme v expozici celý svět. Provoz zájmových útvarů bude zajištěn od pondělí do neděle včetně prázdninových dní. Součástí informačních technologií bude nejrůznější monitorování průběhu vývoje a chovu v akvariích a terárirích. </t>
  </si>
  <si>
    <t xml:space="preserve">Projektem dojde k přeměně stávajících výukových i nevyužívaných prostor na grafické digitální studio. Projektem dojde k zajištění výuky grafického a vývarného umění. Součástí projektu budou k dispozici moderní informační technologie pro výuku grafiky i výtvarky, designu a konstruování. </t>
  </si>
  <si>
    <t>záměr</t>
  </si>
  <si>
    <t>Základní škola a Mateřská škola Březno, okres Chomutov</t>
  </si>
  <si>
    <t>Obec Březno</t>
  </si>
  <si>
    <t>Modernizace odborné učebny</t>
  </si>
  <si>
    <t>Březno</t>
  </si>
  <si>
    <t>Modernizace odborné učebny, vybavení pomůckami, IT technikou atd.</t>
  </si>
  <si>
    <t>připravená PD</t>
  </si>
  <si>
    <t>Modernizace odborných učeben</t>
  </si>
  <si>
    <t>Modernizace odborných učeben, vybavení pomůckami, IT technikou atd.</t>
  </si>
  <si>
    <t>Výstavba nové budovy školy</t>
  </si>
  <si>
    <t>zpracovaná PD</t>
  </si>
  <si>
    <t>Modernizace družiny</t>
  </si>
  <si>
    <t>Modernizace družiny, nákup vybavení, pomůcek atd.</t>
  </si>
  <si>
    <t>Modernizace učeben MŠ</t>
  </si>
  <si>
    <t>Modernizace učeben MŠ, vybavení atd.</t>
  </si>
  <si>
    <t>v přípravě</t>
  </si>
  <si>
    <t>Modernizace venkovní učebny</t>
  </si>
  <si>
    <t>Modernizace venkovní učebny o vybavení -tzn., nábytek, pomůcky atd.</t>
  </si>
  <si>
    <t xml:space="preserve">Schváleno v XXXX dne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</si>
</sst>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9"/>
      <color rgb="FF00008B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314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3" fontId="0" fillId="0" borderId="13" xfId="0" applyNumberFormat="1" applyBorder="1" applyAlignment="1" applyProtection="1">
      <alignment horizontal="center" vertical="center"/>
      <protection locked="0"/>
    </xf>
    <xf numFmtId="3" fontId="0" fillId="0" borderId="9" xfId="0" applyNumberFormat="1" applyBorder="1" applyAlignment="1" applyProtection="1">
      <alignment horizontal="center" vertical="center"/>
      <protection locked="0"/>
    </xf>
    <xf numFmtId="17" fontId="0" fillId="0" borderId="1" xfId="0" applyNumberFormat="1" applyBorder="1" applyAlignment="1" applyProtection="1">
      <alignment horizontal="center" vertical="center"/>
      <protection locked="0"/>
    </xf>
    <xf numFmtId="17" fontId="0" fillId="0" borderId="3" xfId="0" applyNumberForma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1" fontId="27" fillId="0" borderId="0" xfId="0" applyNumberFormat="1" applyFont="1" applyAlignment="1">
      <alignment vertical="center"/>
    </xf>
    <xf numFmtId="0" fontId="15" fillId="0" borderId="31" xfId="0" applyFont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3" fontId="0" fillId="0" borderId="31" xfId="0" applyNumberFormat="1" applyBorder="1" applyAlignment="1" applyProtection="1">
      <alignment horizontal="center" vertical="center"/>
      <protection locked="0"/>
    </xf>
    <xf numFmtId="3" fontId="0" fillId="0" borderId="41" xfId="0" applyNumberFormat="1" applyBorder="1" applyAlignment="1" applyProtection="1">
      <alignment horizontal="center" vertical="center"/>
      <protection locked="0"/>
    </xf>
    <xf numFmtId="17" fontId="0" fillId="0" borderId="23" xfId="0" applyNumberFormat="1" applyBorder="1" applyAlignment="1" applyProtection="1">
      <alignment horizontal="center" vertical="center"/>
      <protection locked="0"/>
    </xf>
    <xf numFmtId="17" fontId="0" fillId="0" borderId="25" xfId="0" applyNumberFormat="1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0" fontId="15" fillId="0" borderId="25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15" fillId="0" borderId="23" xfId="0" applyFont="1" applyBorder="1" applyAlignment="1" applyProtection="1">
      <alignment vertical="center" wrapText="1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wrapText="1"/>
      <protection locked="0"/>
    </xf>
    <xf numFmtId="0" fontId="30" fillId="0" borderId="0" xfId="0" applyFont="1" applyAlignment="1">
      <alignment vertical="center"/>
    </xf>
    <xf numFmtId="0" fontId="15" fillId="0" borderId="0" xfId="0" applyFo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15" fillId="0" borderId="13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3" fontId="29" fillId="0" borderId="2" xfId="0" applyNumberFormat="1" applyFont="1" applyBorder="1" applyAlignment="1" applyProtection="1">
      <alignment horizontal="left" vertical="center"/>
      <protection locked="0"/>
    </xf>
    <xf numFmtId="0" fontId="28" fillId="0" borderId="0" xfId="0" applyFont="1" applyAlignment="1">
      <alignment horizontal="left" vertical="center"/>
    </xf>
    <xf numFmtId="0" fontId="15" fillId="0" borderId="13" xfId="0" applyFont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3" fontId="15" fillId="0" borderId="1" xfId="0" applyNumberFormat="1" applyFont="1" applyBorder="1" applyAlignment="1" applyProtection="1">
      <alignment horizontal="left" vertical="center"/>
      <protection locked="0"/>
    </xf>
    <xf numFmtId="3" fontId="0" fillId="0" borderId="3" xfId="0" applyNumberFormat="1" applyBorder="1" applyAlignment="1" applyProtection="1">
      <alignment horizontal="left" vertical="center"/>
      <protection locked="0"/>
    </xf>
    <xf numFmtId="17" fontId="0" fillId="0" borderId="1" xfId="0" applyNumberFormat="1" applyBorder="1" applyAlignment="1" applyProtection="1">
      <alignment horizontal="left" vertical="center"/>
      <protection locked="0"/>
    </xf>
    <xf numFmtId="17" fontId="0" fillId="0" borderId="3" xfId="0" applyNumberFormat="1" applyBorder="1" applyAlignment="1" applyProtection="1">
      <alignment horizontal="left" vertical="center"/>
      <protection locked="0"/>
    </xf>
    <xf numFmtId="0" fontId="15" fillId="0" borderId="1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15" fillId="0" borderId="31" xfId="0" applyFont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3" fontId="29" fillId="0" borderId="24" xfId="0" applyNumberFormat="1" applyFont="1" applyBorder="1" applyAlignment="1" applyProtection="1">
      <alignment horizontal="left" vertical="center"/>
      <protection locked="0"/>
    </xf>
    <xf numFmtId="3" fontId="0" fillId="0" borderId="25" xfId="0" applyNumberFormat="1" applyBorder="1" applyAlignment="1" applyProtection="1">
      <alignment horizontal="left" vertical="center"/>
      <protection locked="0"/>
    </xf>
    <xf numFmtId="0" fontId="15" fillId="0" borderId="31" xfId="0" applyFont="1" applyBorder="1" applyAlignment="1" applyProtection="1">
      <alignment horizontal="left" vertical="center" wrapText="1"/>
      <protection locked="0"/>
    </xf>
    <xf numFmtId="0" fontId="0" fillId="2" borderId="31" xfId="0" applyFill="1" applyBorder="1" applyAlignment="1" applyProtection="1">
      <alignment horizontal="left" vertical="center" wrapText="1"/>
      <protection locked="0"/>
    </xf>
    <xf numFmtId="3" fontId="15" fillId="0" borderId="23" xfId="0" applyNumberFormat="1" applyFont="1" applyBorder="1" applyAlignment="1" applyProtection="1">
      <alignment horizontal="left" vertical="center"/>
      <protection locked="0"/>
    </xf>
    <xf numFmtId="0" fontId="15" fillId="0" borderId="23" xfId="0" applyFont="1" applyBorder="1" applyAlignment="1" applyProtection="1">
      <alignment horizontal="left" vertical="center"/>
      <protection locked="0"/>
    </xf>
    <xf numFmtId="0" fontId="15" fillId="0" borderId="24" xfId="0" applyFont="1" applyBorder="1" applyAlignment="1" applyProtection="1">
      <alignment horizontal="left" vertical="center"/>
      <protection locked="0"/>
    </xf>
    <xf numFmtId="0" fontId="15" fillId="0" borderId="25" xfId="0" applyFont="1" applyBorder="1" applyAlignment="1" applyProtection="1">
      <alignment horizontal="left" vertical="center"/>
      <protection locked="0"/>
    </xf>
    <xf numFmtId="17" fontId="0" fillId="0" borderId="35" xfId="0" applyNumberFormat="1" applyBorder="1" applyAlignment="1" applyProtection="1">
      <alignment horizontal="left" vertical="center"/>
      <protection locked="0"/>
    </xf>
    <xf numFmtId="17" fontId="0" fillId="0" borderId="36" xfId="0" applyNumberFormat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3" fontId="0" fillId="0" borderId="23" xfId="0" applyNumberFormat="1" applyBorder="1" applyAlignment="1" applyProtection="1">
      <alignment horizontal="left" vertical="center"/>
      <protection locked="0"/>
    </xf>
    <xf numFmtId="3" fontId="0" fillId="0" borderId="17" xfId="0" applyNumberFormat="1" applyBorder="1" applyAlignment="1" applyProtection="1">
      <alignment horizontal="left" vertical="center"/>
      <protection locked="0"/>
    </xf>
    <xf numFmtId="0" fontId="15" fillId="0" borderId="17" xfId="0" applyFont="1" applyBorder="1" applyAlignment="1" applyProtection="1">
      <alignment horizontal="left" vertical="center"/>
      <protection locked="0"/>
    </xf>
    <xf numFmtId="0" fontId="15" fillId="0" borderId="18" xfId="0" applyFont="1" applyBorder="1" applyAlignment="1" applyProtection="1">
      <alignment horizontal="left" vertical="center"/>
      <protection locked="0"/>
    </xf>
    <xf numFmtId="0" fontId="15" fillId="0" borderId="19" xfId="0" applyFont="1" applyBorder="1" applyAlignment="1" applyProtection="1">
      <alignment horizontal="left" vertical="center"/>
      <protection locked="0"/>
    </xf>
    <xf numFmtId="0" fontId="15" fillId="0" borderId="52" xfId="0" applyFont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15" fillId="0" borderId="52" xfId="0" applyFont="1" applyBorder="1" applyAlignment="1" applyProtection="1">
      <alignment horizontal="left" vertical="center" wrapText="1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3" fontId="0" fillId="0" borderId="0" xfId="0" applyNumberFormat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14" fillId="0" borderId="53" xfId="0" applyFont="1" applyBorder="1" applyAlignment="1" applyProtection="1">
      <alignment horizontal="left" vertical="center" wrapText="1"/>
      <protection locked="0"/>
    </xf>
    <xf numFmtId="0" fontId="14" fillId="0" borderId="28" xfId="0" applyFont="1" applyBorder="1" applyAlignment="1" applyProtection="1">
      <alignment horizontal="left" vertical="center" wrapText="1"/>
      <protection locked="0"/>
    </xf>
    <xf numFmtId="0" fontId="14" fillId="0" borderId="29" xfId="0" applyFont="1" applyBorder="1" applyAlignment="1" applyProtection="1">
      <alignment horizontal="left" vertical="center" wrapText="1"/>
      <protection locked="0"/>
    </xf>
    <xf numFmtId="0" fontId="14" fillId="2" borderId="53" xfId="0" applyFont="1" applyFill="1" applyBorder="1" applyAlignment="1" applyProtection="1">
      <alignment horizontal="left" vertical="center" wrapText="1"/>
      <protection locked="0"/>
    </xf>
    <xf numFmtId="3" fontId="14" fillId="0" borderId="53" xfId="0" applyNumberFormat="1" applyFont="1" applyBorder="1" applyAlignment="1" applyProtection="1">
      <alignment horizontal="left" vertical="center" wrapText="1"/>
      <protection locked="0"/>
    </xf>
    <xf numFmtId="0" fontId="14" fillId="0" borderId="11" xfId="0" applyFont="1" applyBorder="1" applyAlignment="1" applyProtection="1">
      <alignment horizontal="left" vertical="center" wrapText="1"/>
      <protection locked="0"/>
    </xf>
    <xf numFmtId="0" fontId="14" fillId="0" borderId="54" xfId="0" applyFont="1" applyBorder="1" applyAlignment="1" applyProtection="1">
      <alignment horizontal="left" vertical="center" wrapText="1"/>
      <protection locked="0"/>
    </xf>
    <xf numFmtId="0" fontId="14" fillId="0" borderId="55" xfId="0" applyFont="1" applyBorder="1" applyAlignment="1" applyProtection="1">
      <alignment horizontal="left" vertical="center" wrapText="1"/>
      <protection locked="0"/>
    </xf>
    <xf numFmtId="0" fontId="14" fillId="0" borderId="14" xfId="0" applyFont="1" applyBorder="1" applyAlignment="1" applyProtection="1">
      <alignment horizontal="left" vertical="center" wrapText="1"/>
      <protection locked="0"/>
    </xf>
    <xf numFmtId="3" fontId="14" fillId="0" borderId="4" xfId="0" applyNumberFormat="1" applyFont="1" applyBorder="1" applyAlignment="1" applyProtection="1">
      <alignment horizontal="left" vertical="center" wrapText="1"/>
      <protection locked="0"/>
    </xf>
    <xf numFmtId="3" fontId="14" fillId="0" borderId="6" xfId="0" applyNumberFormat="1" applyFont="1" applyBorder="1" applyAlignment="1" applyProtection="1">
      <alignment horizontal="left" vertical="center" wrapText="1"/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37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49" fontId="14" fillId="0" borderId="2" xfId="0" applyNumberFormat="1" applyFont="1" applyBorder="1" applyAlignment="1" applyProtection="1">
      <alignment horizontal="left" vertical="center" wrapText="1"/>
      <protection locked="0"/>
    </xf>
    <xf numFmtId="0" fontId="14" fillId="0" borderId="3" xfId="0" applyFont="1" applyBorder="1" applyAlignment="1" applyProtection="1">
      <alignment horizontal="left" vertical="center" wrapText="1"/>
      <protection locked="0"/>
    </xf>
    <xf numFmtId="0" fontId="14" fillId="2" borderId="14" xfId="0" applyFont="1" applyFill="1" applyBorder="1" applyAlignment="1" applyProtection="1">
      <alignment horizontal="left" vertical="center" wrapText="1"/>
      <protection locked="0"/>
    </xf>
    <xf numFmtId="0" fontId="14" fillId="0" borderId="13" xfId="0" applyFont="1" applyBorder="1" applyAlignment="1" applyProtection="1">
      <alignment horizontal="left" vertical="center" wrapText="1"/>
      <protection locked="0"/>
    </xf>
    <xf numFmtId="0" fontId="14" fillId="2" borderId="31" xfId="0" applyFont="1" applyFill="1" applyBorder="1" applyAlignment="1" applyProtection="1">
      <alignment horizontal="left" vertical="center" wrapText="1"/>
      <protection locked="0"/>
    </xf>
    <xf numFmtId="3" fontId="14" fillId="0" borderId="23" xfId="0" applyNumberFormat="1" applyFont="1" applyBorder="1" applyAlignment="1" applyProtection="1">
      <alignment horizontal="left" vertical="center" wrapText="1"/>
      <protection locked="0"/>
    </xf>
    <xf numFmtId="3" fontId="14" fillId="0" borderId="25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0" fontId="14" fillId="0" borderId="23" xfId="0" applyFont="1" applyBorder="1" applyAlignment="1" applyProtection="1">
      <alignment horizontal="left" vertical="center" wrapText="1"/>
      <protection locked="0"/>
    </xf>
    <xf numFmtId="0" fontId="14" fillId="0" borderId="24" xfId="0" applyFont="1" applyBorder="1" applyAlignment="1" applyProtection="1">
      <alignment horizontal="left" vertical="center" wrapText="1"/>
      <protection locked="0"/>
    </xf>
    <xf numFmtId="0" fontId="14" fillId="0" borderId="25" xfId="0" applyFont="1" applyBorder="1" applyAlignment="1" applyProtection="1">
      <alignment horizontal="left" vertical="center" wrapText="1"/>
      <protection locked="0"/>
    </xf>
    <xf numFmtId="0" fontId="14" fillId="0" borderId="31" xfId="0" applyFont="1" applyBorder="1" applyAlignment="1" applyProtection="1">
      <alignment horizontal="left" vertical="center" wrapText="1"/>
      <protection locked="0"/>
    </xf>
    <xf numFmtId="0" fontId="14" fillId="2" borderId="13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Alignment="1" applyProtection="1">
      <alignment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3" fontId="0" fillId="0" borderId="1" xfId="0" applyNumberFormat="1" applyBorder="1" applyAlignment="1" applyProtection="1">
      <alignment vertical="center" wrapText="1"/>
      <protection locked="0"/>
    </xf>
    <xf numFmtId="3" fontId="0" fillId="0" borderId="3" xfId="0" applyNumberFormat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3" fontId="0" fillId="0" borderId="23" xfId="0" applyNumberFormat="1" applyBorder="1" applyAlignment="1" applyProtection="1">
      <alignment vertical="center" wrapText="1"/>
      <protection locked="0"/>
    </xf>
    <xf numFmtId="3" fontId="0" fillId="0" borderId="25" xfId="0" applyNumberFormat="1" applyBorder="1" applyAlignment="1" applyProtection="1">
      <alignment vertical="center" wrapText="1"/>
      <protection locked="0"/>
    </xf>
    <xf numFmtId="0" fontId="0" fillId="0" borderId="23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3" fontId="0" fillId="0" borderId="4" xfId="0" applyNumberFormat="1" applyBorder="1" applyAlignment="1" applyProtection="1">
      <alignment vertical="center" wrapText="1"/>
      <protection locked="0"/>
    </xf>
    <xf numFmtId="3" fontId="0" fillId="0" borderId="6" xfId="0" applyNumberFormat="1" applyBorder="1" applyAlignment="1" applyProtection="1">
      <alignment vertical="center" wrapText="1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3" fontId="4" fillId="0" borderId="2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3" fontId="1" fillId="0" borderId="35" xfId="0" applyNumberFormat="1" applyFont="1" applyBorder="1" applyAlignment="1" applyProtection="1">
      <alignment horizontal="center"/>
      <protection locked="0"/>
    </xf>
    <xf numFmtId="3" fontId="1" fillId="0" borderId="43" xfId="0" applyNumberFormat="1" applyFont="1" applyBorder="1" applyAlignment="1" applyProtection="1">
      <alignment horizontal="center"/>
      <protection locked="0"/>
    </xf>
    <xf numFmtId="3" fontId="1" fillId="0" borderId="36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-&#381;-2025-01-IROP-z&#225;m&#283;r-&#353;koly\POLO&#381;KOV&#201;%20ROZPO&#268;TY-2024\Z&#352;%20CHOMUTOV-p&#345;ehled%20financov&#225;n&#237;-z&#225;kladn&#237;%20&#353;koly-06.02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ŘEHLED"/>
      <sheetName val="Na Příkopech"/>
      <sheetName val="Školní"/>
      <sheetName val="BEET"/>
      <sheetName val="Hornická"/>
      <sheetName val="Ak. Heyrovského"/>
      <sheetName val="Kadaňská"/>
      <sheetName val="Březenecká"/>
      <sheetName val="Zahradní"/>
      <sheetName val="Písečná"/>
    </sheetNames>
    <sheetDataSet>
      <sheetData sheetId="0">
        <row r="2">
          <cell r="S2">
            <v>12230391.370000001</v>
          </cell>
        </row>
        <row r="6">
          <cell r="D6">
            <v>8133727.4400000004</v>
          </cell>
          <cell r="F6">
            <v>3666793.09</v>
          </cell>
          <cell r="I6">
            <v>8130039.4800000004</v>
          </cell>
          <cell r="L6">
            <v>1980502.12</v>
          </cell>
          <cell r="M6">
            <v>511706.44</v>
          </cell>
          <cell r="N6">
            <v>659975.42000000004</v>
          </cell>
          <cell r="O6">
            <v>686038.86</v>
          </cell>
          <cell r="P6">
            <v>579079.89999999991</v>
          </cell>
          <cell r="Q6">
            <v>489196.97</v>
          </cell>
        </row>
        <row r="7">
          <cell r="F7">
            <v>3715549.44</v>
          </cell>
          <cell r="H7">
            <v>9668709.3099999987</v>
          </cell>
          <cell r="I7">
            <v>4744946.33</v>
          </cell>
        </row>
        <row r="8">
          <cell r="H8">
            <v>4733111.1500000004</v>
          </cell>
          <cell r="I8">
            <v>28020869.84</v>
          </cell>
          <cell r="S8">
            <v>44749700.649999991</v>
          </cell>
        </row>
        <row r="9">
          <cell r="F9">
            <v>3425016.37</v>
          </cell>
          <cell r="G9">
            <v>6463444.46</v>
          </cell>
          <cell r="J9">
            <v>1180174.55</v>
          </cell>
          <cell r="K9">
            <v>11556076.640000001</v>
          </cell>
          <cell r="N9">
            <v>636848.34</v>
          </cell>
          <cell r="O9">
            <v>489754.64</v>
          </cell>
          <cell r="P9">
            <v>521252.96</v>
          </cell>
          <cell r="Q9">
            <v>460512.21</v>
          </cell>
          <cell r="R9">
            <v>976932.5</v>
          </cell>
        </row>
        <row r="10">
          <cell r="S10">
            <v>27939287.260000002</v>
          </cell>
        </row>
      </sheetData>
      <sheetData sheetId="1"/>
      <sheetData sheetId="2">
        <row r="8">
          <cell r="A8">
            <v>5825140.9700000007</v>
          </cell>
          <cell r="B8">
            <v>1283745.7999999998</v>
          </cell>
          <cell r="C8">
            <v>3618279.84</v>
          </cell>
        </row>
      </sheetData>
      <sheetData sheetId="3">
        <row r="8">
          <cell r="A8">
            <v>2894348.23</v>
          </cell>
          <cell r="B8">
            <v>3704798.64</v>
          </cell>
          <cell r="C8">
            <v>2542683.7400000002</v>
          </cell>
          <cell r="D8">
            <v>1401328.91</v>
          </cell>
        </row>
      </sheetData>
      <sheetData sheetId="4">
        <row r="8">
          <cell r="A8">
            <v>2182177.52</v>
          </cell>
          <cell r="B8">
            <v>803782.7</v>
          </cell>
          <cell r="C8">
            <v>956926.1</v>
          </cell>
          <cell r="D8">
            <v>618815.44999999995</v>
          </cell>
          <cell r="E8">
            <v>853354.34</v>
          </cell>
        </row>
        <row r="9">
          <cell r="F9">
            <v>5443656.1400000006</v>
          </cell>
          <cell r="G9">
            <v>4500475.4700000007</v>
          </cell>
        </row>
        <row r="13">
          <cell r="H13">
            <v>2363601.1100000003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10" zoomScale="90" zoomScaleNormal="90" workbookViewId="0">
      <selection activeCell="O45" sqref="O45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27" t="s">
        <v>0</v>
      </c>
    </row>
    <row r="2" spans="1:14" ht="14.25" customHeight="1" x14ac:dyDescent="0.25"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ht="14.25" customHeight="1" x14ac:dyDescent="0.25">
      <c r="A3" s="29" t="s">
        <v>116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14.25" customHeight="1" x14ac:dyDescent="0.25">
      <c r="A4" s="28" t="s">
        <v>117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ht="14.25" customHeight="1" x14ac:dyDescent="0.25"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14" ht="14.25" customHeight="1" x14ac:dyDescent="0.25">
      <c r="A6" s="29" t="s">
        <v>115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4.25" customHeight="1" x14ac:dyDescent="0.25">
      <c r="A7" s="28" t="s">
        <v>107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ht="14.25" customHeight="1" x14ac:dyDescent="0.25">
      <c r="A8" s="28" t="s">
        <v>95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ht="14.25" customHeight="1" x14ac:dyDescent="0.25">
      <c r="A9" s="30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4" ht="14.25" customHeight="1" x14ac:dyDescent="0.25">
      <c r="A10" s="31" t="s">
        <v>85</v>
      </c>
      <c r="B10" s="32" t="s">
        <v>86</v>
      </c>
      <c r="C10" s="33" t="s">
        <v>87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4" ht="14.25" customHeight="1" x14ac:dyDescent="0.25">
      <c r="A11" s="34" t="s">
        <v>102</v>
      </c>
      <c r="B11" s="28" t="s">
        <v>103</v>
      </c>
      <c r="C11" s="35" t="s">
        <v>106</v>
      </c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</row>
    <row r="12" spans="1:14" ht="14.25" customHeight="1" x14ac:dyDescent="0.25">
      <c r="A12" s="36" t="s">
        <v>88</v>
      </c>
      <c r="B12" s="37" t="s">
        <v>100</v>
      </c>
      <c r="C12" s="38" t="s">
        <v>104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ht="14.25" customHeight="1" x14ac:dyDescent="0.25">
      <c r="A13" s="36" t="s">
        <v>89</v>
      </c>
      <c r="B13" s="37" t="s">
        <v>100</v>
      </c>
      <c r="C13" s="38" t="s">
        <v>104</v>
      </c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</row>
    <row r="14" spans="1:14" ht="14.25" customHeight="1" x14ac:dyDescent="0.25">
      <c r="A14" s="36" t="s">
        <v>91</v>
      </c>
      <c r="B14" s="37" t="s">
        <v>100</v>
      </c>
      <c r="C14" s="38" t="s">
        <v>104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4" ht="14.25" customHeight="1" x14ac:dyDescent="0.25">
      <c r="A15" s="36" t="s">
        <v>92</v>
      </c>
      <c r="B15" s="37" t="s">
        <v>100</v>
      </c>
      <c r="C15" s="38" t="s">
        <v>104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</row>
    <row r="16" spans="1:14" ht="14.25" customHeight="1" x14ac:dyDescent="0.25">
      <c r="A16" s="36" t="s">
        <v>93</v>
      </c>
      <c r="B16" s="37" t="s">
        <v>100</v>
      </c>
      <c r="C16" s="38" t="s">
        <v>104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1:14" ht="14.25" customHeight="1" x14ac:dyDescent="0.25">
      <c r="A17" s="39" t="s">
        <v>90</v>
      </c>
      <c r="B17" s="40" t="s">
        <v>101</v>
      </c>
      <c r="C17" s="41" t="s">
        <v>105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1:14" ht="14.25" customHeight="1" x14ac:dyDescent="0.25">
      <c r="A18" s="39" t="s">
        <v>94</v>
      </c>
      <c r="B18" s="40" t="s">
        <v>101</v>
      </c>
      <c r="C18" s="41" t="s">
        <v>105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19" spans="1:14" ht="14.25" customHeight="1" x14ac:dyDescent="0.25">
      <c r="A19" s="39" t="s">
        <v>96</v>
      </c>
      <c r="B19" s="40" t="s">
        <v>101</v>
      </c>
      <c r="C19" s="41" t="s">
        <v>105</v>
      </c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</row>
    <row r="20" spans="1:14" ht="14.25" customHeight="1" x14ac:dyDescent="0.25">
      <c r="A20" s="39" t="s">
        <v>97</v>
      </c>
      <c r="B20" s="40" t="s">
        <v>101</v>
      </c>
      <c r="C20" s="41" t="s">
        <v>105</v>
      </c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spans="1:14" ht="14.25" customHeight="1" x14ac:dyDescent="0.25">
      <c r="A21" s="39" t="s">
        <v>98</v>
      </c>
      <c r="B21" s="40" t="s">
        <v>101</v>
      </c>
      <c r="C21" s="41" t="s">
        <v>105</v>
      </c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1:14" ht="14.25" customHeight="1" x14ac:dyDescent="0.25">
      <c r="A22" s="39" t="s">
        <v>112</v>
      </c>
      <c r="B22" s="40" t="s">
        <v>101</v>
      </c>
      <c r="C22" s="41" t="s">
        <v>105</v>
      </c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1:14" ht="14.25" customHeight="1" x14ac:dyDescent="0.25">
      <c r="A23" s="39" t="s">
        <v>113</v>
      </c>
      <c r="B23" s="40" t="s">
        <v>101</v>
      </c>
      <c r="C23" s="41" t="s">
        <v>105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1:14" ht="14.25" customHeight="1" x14ac:dyDescent="0.25">
      <c r="A24" s="42" t="s">
        <v>99</v>
      </c>
      <c r="B24" s="43" t="s">
        <v>101</v>
      </c>
      <c r="C24" s="44" t="s">
        <v>105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  <row r="25" spans="1:14" ht="14.25" customHeight="1" x14ac:dyDescent="0.25">
      <c r="B25" s="28"/>
      <c r="C25" s="45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</row>
    <row r="26" spans="1:14" x14ac:dyDescent="0.25">
      <c r="A26" s="28"/>
    </row>
    <row r="27" spans="1:14" x14ac:dyDescent="0.25">
      <c r="A27" s="29" t="s">
        <v>1</v>
      </c>
    </row>
    <row r="28" spans="1:14" x14ac:dyDescent="0.25">
      <c r="A28" s="28" t="s">
        <v>2</v>
      </c>
    </row>
    <row r="29" spans="1:14" x14ac:dyDescent="0.25">
      <c r="A29" s="28" t="s">
        <v>118</v>
      </c>
    </row>
    <row r="30" spans="1:14" x14ac:dyDescent="0.25">
      <c r="A30" s="28"/>
    </row>
    <row r="31" spans="1:14" ht="130.69999999999999" customHeight="1" x14ac:dyDescent="0.25">
      <c r="A31" s="28"/>
    </row>
    <row r="32" spans="1:14" ht="38.25" customHeight="1" x14ac:dyDescent="0.25">
      <c r="A32" s="30"/>
    </row>
    <row r="33" spans="1:7" x14ac:dyDescent="0.25">
      <c r="A33" s="30"/>
    </row>
    <row r="34" spans="1:7" x14ac:dyDescent="0.25">
      <c r="A34" s="46" t="s">
        <v>111</v>
      </c>
    </row>
    <row r="35" spans="1:7" x14ac:dyDescent="0.25">
      <c r="A35" t="s">
        <v>114</v>
      </c>
    </row>
    <row r="37" spans="1:7" x14ac:dyDescent="0.25">
      <c r="A37" s="46" t="s">
        <v>3</v>
      </c>
    </row>
    <row r="38" spans="1:7" x14ac:dyDescent="0.25">
      <c r="A38" t="s">
        <v>109</v>
      </c>
    </row>
    <row r="40" spans="1:7" x14ac:dyDescent="0.25">
      <c r="A40" s="29" t="s">
        <v>4</v>
      </c>
    </row>
    <row r="41" spans="1:7" x14ac:dyDescent="0.25">
      <c r="A41" s="28" t="s">
        <v>110</v>
      </c>
    </row>
    <row r="42" spans="1:7" x14ac:dyDescent="0.25">
      <c r="A42" s="47" t="s">
        <v>123</v>
      </c>
    </row>
    <row r="43" spans="1:7" x14ac:dyDescent="0.25">
      <c r="B43" s="30"/>
      <c r="C43" s="30"/>
      <c r="D43" s="30"/>
      <c r="E43" s="30"/>
      <c r="F43" s="30"/>
      <c r="G43" s="30"/>
    </row>
    <row r="44" spans="1:7" x14ac:dyDescent="0.25">
      <c r="A44" s="48"/>
      <c r="B44" s="30"/>
      <c r="C44" s="30"/>
      <c r="D44" s="30"/>
      <c r="E44" s="30"/>
      <c r="F44" s="30"/>
      <c r="G44" s="30"/>
    </row>
    <row r="45" spans="1:7" x14ac:dyDescent="0.25">
      <c r="B45" s="30"/>
      <c r="C45" s="30"/>
      <c r="D45" s="30"/>
      <c r="E45" s="30"/>
      <c r="F45" s="30"/>
      <c r="G45" s="30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</row>
  </sheetData>
  <sheetProtection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0"/>
  <sheetViews>
    <sheetView tabSelected="1" workbookViewId="0">
      <selection sqref="A1:S5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15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214" t="s">
        <v>5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6"/>
    </row>
    <row r="2" spans="1:19" ht="27.4" customHeight="1" x14ac:dyDescent="0.25">
      <c r="A2" s="217" t="s">
        <v>6</v>
      </c>
      <c r="B2" s="219" t="s">
        <v>7</v>
      </c>
      <c r="C2" s="220"/>
      <c r="D2" s="220"/>
      <c r="E2" s="220"/>
      <c r="F2" s="221"/>
      <c r="G2" s="217" t="s">
        <v>8</v>
      </c>
      <c r="H2" s="224" t="s">
        <v>9</v>
      </c>
      <c r="I2" s="226" t="s">
        <v>67</v>
      </c>
      <c r="J2" s="217" t="s">
        <v>10</v>
      </c>
      <c r="K2" s="217" t="s">
        <v>11</v>
      </c>
      <c r="L2" s="222" t="s">
        <v>12</v>
      </c>
      <c r="M2" s="223"/>
      <c r="N2" s="210" t="s">
        <v>13</v>
      </c>
      <c r="O2" s="211"/>
      <c r="P2" s="212" t="s">
        <v>14</v>
      </c>
      <c r="Q2" s="213"/>
      <c r="R2" s="210" t="s">
        <v>15</v>
      </c>
      <c r="S2" s="211"/>
    </row>
    <row r="3" spans="1:19" ht="102.75" thickBot="1" x14ac:dyDescent="0.3">
      <c r="A3" s="218"/>
      <c r="B3" s="49" t="s">
        <v>16</v>
      </c>
      <c r="C3" s="50" t="s">
        <v>17</v>
      </c>
      <c r="D3" s="50" t="s">
        <v>18</v>
      </c>
      <c r="E3" s="50" t="s">
        <v>19</v>
      </c>
      <c r="F3" s="51" t="s">
        <v>20</v>
      </c>
      <c r="G3" s="218"/>
      <c r="H3" s="225"/>
      <c r="I3" s="227"/>
      <c r="J3" s="218"/>
      <c r="K3" s="218"/>
      <c r="L3" s="52" t="s">
        <v>21</v>
      </c>
      <c r="M3" s="53" t="s">
        <v>83</v>
      </c>
      <c r="N3" s="54" t="s">
        <v>22</v>
      </c>
      <c r="O3" s="55" t="s">
        <v>23</v>
      </c>
      <c r="P3" s="56" t="s">
        <v>24</v>
      </c>
      <c r="Q3" s="57" t="s">
        <v>25</v>
      </c>
      <c r="R3" s="58" t="s">
        <v>26</v>
      </c>
      <c r="S3" s="55" t="s">
        <v>27</v>
      </c>
    </row>
    <row r="4" spans="1:19" s="18" customFormat="1" ht="120.75" thickBot="1" x14ac:dyDescent="0.3">
      <c r="A4" s="191">
        <v>1</v>
      </c>
      <c r="B4" s="192" t="s">
        <v>213</v>
      </c>
      <c r="C4" s="75" t="s">
        <v>214</v>
      </c>
      <c r="D4" s="75">
        <v>46789626</v>
      </c>
      <c r="E4" s="75">
        <v>107562197</v>
      </c>
      <c r="F4" s="75">
        <v>600077497</v>
      </c>
      <c r="G4" s="193" t="s">
        <v>225</v>
      </c>
      <c r="H4" s="193" t="s">
        <v>133</v>
      </c>
      <c r="I4" s="193" t="s">
        <v>125</v>
      </c>
      <c r="J4" s="193" t="s">
        <v>216</v>
      </c>
      <c r="K4" s="193" t="s">
        <v>226</v>
      </c>
      <c r="L4" s="194">
        <v>2000000</v>
      </c>
      <c r="M4" s="195">
        <f>L4/100*70</f>
        <v>1400000</v>
      </c>
      <c r="N4" s="192">
        <v>2024</v>
      </c>
      <c r="O4" s="196">
        <v>2027</v>
      </c>
      <c r="P4" s="192"/>
      <c r="Q4" s="196"/>
      <c r="R4" s="193" t="s">
        <v>227</v>
      </c>
      <c r="S4" s="193" t="s">
        <v>127</v>
      </c>
    </row>
    <row r="5" spans="1:19" s="18" customFormat="1" ht="120.75" thickBot="1" x14ac:dyDescent="0.3">
      <c r="A5" s="197">
        <v>2</v>
      </c>
      <c r="B5" s="192" t="s">
        <v>213</v>
      </c>
      <c r="C5" s="75" t="s">
        <v>214</v>
      </c>
      <c r="D5" s="75">
        <v>46789626</v>
      </c>
      <c r="E5" s="75">
        <v>107562197</v>
      </c>
      <c r="F5" s="75">
        <v>600077497</v>
      </c>
      <c r="G5" s="198" t="s">
        <v>228</v>
      </c>
      <c r="H5" s="193" t="s">
        <v>133</v>
      </c>
      <c r="I5" s="193" t="s">
        <v>125</v>
      </c>
      <c r="J5" s="193" t="s">
        <v>216</v>
      </c>
      <c r="K5" s="198" t="s">
        <v>229</v>
      </c>
      <c r="L5" s="199">
        <v>10000000</v>
      </c>
      <c r="M5" s="200">
        <f>L5/100*85</f>
        <v>8500000</v>
      </c>
      <c r="N5" s="201">
        <v>2024</v>
      </c>
      <c r="O5" s="202">
        <v>2027</v>
      </c>
      <c r="P5" s="201"/>
      <c r="Q5" s="202"/>
      <c r="R5" s="198" t="s">
        <v>227</v>
      </c>
      <c r="S5" s="198" t="s">
        <v>127</v>
      </c>
    </row>
    <row r="6" spans="1:19" ht="15.75" thickBot="1" x14ac:dyDescent="0.3">
      <c r="A6" s="4"/>
      <c r="B6" s="181"/>
      <c r="C6" s="182"/>
      <c r="D6" s="182"/>
      <c r="E6" s="182"/>
      <c r="F6" s="182"/>
      <c r="G6" s="184"/>
      <c r="H6" s="184"/>
      <c r="I6" s="184"/>
      <c r="J6" s="184"/>
      <c r="K6" s="184"/>
      <c r="L6" s="185"/>
      <c r="M6" s="186"/>
      <c r="N6" s="181"/>
      <c r="O6" s="183"/>
      <c r="P6" s="181"/>
      <c r="Q6" s="183"/>
      <c r="R6" s="184"/>
      <c r="S6" s="184"/>
    </row>
    <row r="7" spans="1:19" x14ac:dyDescent="0.25">
      <c r="A7" s="5"/>
      <c r="B7" s="181"/>
      <c r="C7" s="182"/>
      <c r="D7" s="182"/>
      <c r="E7" s="182"/>
      <c r="F7" s="182"/>
      <c r="G7" s="9"/>
      <c r="H7" s="184"/>
      <c r="I7" s="184"/>
      <c r="J7" s="184"/>
      <c r="K7" s="9"/>
      <c r="L7" s="187"/>
      <c r="M7" s="188"/>
      <c r="N7" s="6"/>
      <c r="O7" s="8"/>
      <c r="P7" s="6"/>
      <c r="Q7" s="8"/>
      <c r="R7" s="9"/>
      <c r="S7" s="9"/>
    </row>
    <row r="12" spans="1:19" x14ac:dyDescent="0.25">
      <c r="A12" s="3"/>
      <c r="B12" s="3"/>
      <c r="C12" s="3"/>
    </row>
    <row r="15" spans="1:19" x14ac:dyDescent="0.25">
      <c r="A15" s="1" t="s">
        <v>29</v>
      </c>
    </row>
    <row r="20" spans="1:13" x14ac:dyDescent="0.25">
      <c r="A20" s="1" t="s">
        <v>30</v>
      </c>
    </row>
    <row r="21" spans="1:13" x14ac:dyDescent="0.25">
      <c r="A21" s="1" t="s">
        <v>119</v>
      </c>
    </row>
    <row r="22" spans="1:13" x14ac:dyDescent="0.25">
      <c r="A22" s="1" t="s">
        <v>122</v>
      </c>
    </row>
    <row r="24" spans="1:13" x14ac:dyDescent="0.25">
      <c r="A24" s="1" t="s">
        <v>31</v>
      </c>
    </row>
    <row r="26" spans="1:13" s="16" customFormat="1" x14ac:dyDescent="0.25">
      <c r="A26" s="2" t="s">
        <v>32</v>
      </c>
      <c r="B26" s="2"/>
      <c r="C26" s="2"/>
      <c r="L26" s="17"/>
      <c r="M26" s="17"/>
    </row>
    <row r="28" spans="1:13" x14ac:dyDescent="0.25">
      <c r="A28" s="2" t="s">
        <v>33</v>
      </c>
      <c r="B28" s="2"/>
      <c r="C28" s="2"/>
    </row>
    <row r="30" spans="1:13" x14ac:dyDescent="0.25">
      <c r="A30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70"/>
  <sheetViews>
    <sheetView topLeftCell="A31" zoomScale="90" zoomScaleNormal="90" workbookViewId="0">
      <selection sqref="A1:Z34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4" width="9.85546875" style="1" bestFit="1" customWidth="1"/>
    <col min="5" max="5" width="10.85546875" style="1" bestFit="1" customWidth="1"/>
    <col min="6" max="6" width="12.8554687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15" customWidth="1"/>
    <col min="13" max="13" width="15.42578125" style="15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255" t="s">
        <v>34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7"/>
    </row>
    <row r="2" spans="1:26" ht="29.1" customHeight="1" thickBot="1" x14ac:dyDescent="0.3">
      <c r="A2" s="258" t="s">
        <v>6</v>
      </c>
      <c r="B2" s="228" t="s">
        <v>7</v>
      </c>
      <c r="C2" s="229"/>
      <c r="D2" s="229"/>
      <c r="E2" s="229"/>
      <c r="F2" s="230"/>
      <c r="G2" s="265" t="s">
        <v>8</v>
      </c>
      <c r="H2" s="247" t="s">
        <v>35</v>
      </c>
      <c r="I2" s="252" t="s">
        <v>67</v>
      </c>
      <c r="J2" s="268" t="s">
        <v>10</v>
      </c>
      <c r="K2" s="280" t="s">
        <v>11</v>
      </c>
      <c r="L2" s="231" t="s">
        <v>36</v>
      </c>
      <c r="M2" s="232"/>
      <c r="N2" s="233" t="s">
        <v>13</v>
      </c>
      <c r="O2" s="234"/>
      <c r="P2" s="275" t="s">
        <v>37</v>
      </c>
      <c r="Q2" s="276"/>
      <c r="R2" s="276"/>
      <c r="S2" s="276"/>
      <c r="T2" s="276"/>
      <c r="U2" s="276"/>
      <c r="V2" s="276"/>
      <c r="W2" s="277"/>
      <c r="X2" s="277"/>
      <c r="Y2" s="210" t="s">
        <v>15</v>
      </c>
      <c r="Z2" s="211"/>
    </row>
    <row r="3" spans="1:26" ht="14.85" customHeight="1" x14ac:dyDescent="0.25">
      <c r="A3" s="259"/>
      <c r="B3" s="265" t="s">
        <v>16</v>
      </c>
      <c r="C3" s="261" t="s">
        <v>17</v>
      </c>
      <c r="D3" s="261" t="s">
        <v>18</v>
      </c>
      <c r="E3" s="261" t="s">
        <v>19</v>
      </c>
      <c r="F3" s="263" t="s">
        <v>20</v>
      </c>
      <c r="G3" s="266"/>
      <c r="H3" s="248"/>
      <c r="I3" s="253"/>
      <c r="J3" s="269"/>
      <c r="K3" s="281"/>
      <c r="L3" s="239" t="s">
        <v>21</v>
      </c>
      <c r="M3" s="241" t="s">
        <v>84</v>
      </c>
      <c r="N3" s="243" t="s">
        <v>22</v>
      </c>
      <c r="O3" s="245" t="s">
        <v>23</v>
      </c>
      <c r="P3" s="278" t="s">
        <v>38</v>
      </c>
      <c r="Q3" s="279"/>
      <c r="R3" s="279"/>
      <c r="S3" s="280"/>
      <c r="T3" s="250" t="s">
        <v>39</v>
      </c>
      <c r="U3" s="271" t="s">
        <v>81</v>
      </c>
      <c r="V3" s="271" t="s">
        <v>82</v>
      </c>
      <c r="W3" s="250" t="s">
        <v>40</v>
      </c>
      <c r="X3" s="273" t="s">
        <v>68</v>
      </c>
      <c r="Y3" s="235" t="s">
        <v>26</v>
      </c>
      <c r="Z3" s="237" t="s">
        <v>27</v>
      </c>
    </row>
    <row r="4" spans="1:26" ht="101.25" customHeight="1" thickBot="1" x14ac:dyDescent="0.3">
      <c r="A4" s="260"/>
      <c r="B4" s="267"/>
      <c r="C4" s="262"/>
      <c r="D4" s="262"/>
      <c r="E4" s="262"/>
      <c r="F4" s="264"/>
      <c r="G4" s="267"/>
      <c r="H4" s="249"/>
      <c r="I4" s="254"/>
      <c r="J4" s="270"/>
      <c r="K4" s="282"/>
      <c r="L4" s="240"/>
      <c r="M4" s="242"/>
      <c r="N4" s="244"/>
      <c r="O4" s="246"/>
      <c r="P4" s="59" t="s">
        <v>61</v>
      </c>
      <c r="Q4" s="60" t="s">
        <v>41</v>
      </c>
      <c r="R4" s="60" t="s">
        <v>42</v>
      </c>
      <c r="S4" s="61" t="s">
        <v>43</v>
      </c>
      <c r="T4" s="251"/>
      <c r="U4" s="272"/>
      <c r="V4" s="272"/>
      <c r="W4" s="251"/>
      <c r="X4" s="274"/>
      <c r="Y4" s="236"/>
      <c r="Z4" s="238"/>
    </row>
    <row r="5" spans="1:26" ht="138.75" customHeight="1" thickBot="1" x14ac:dyDescent="0.3">
      <c r="A5" s="98">
        <v>1</v>
      </c>
      <c r="B5" s="99" t="s">
        <v>132</v>
      </c>
      <c r="C5" s="100" t="s">
        <v>124</v>
      </c>
      <c r="D5" s="101">
        <v>46789685</v>
      </c>
      <c r="E5" s="102">
        <v>102129282</v>
      </c>
      <c r="F5" s="103">
        <v>600077349</v>
      </c>
      <c r="G5" s="104" t="s">
        <v>146</v>
      </c>
      <c r="H5" s="105" t="s">
        <v>133</v>
      </c>
      <c r="I5" s="105" t="s">
        <v>125</v>
      </c>
      <c r="J5" s="105" t="s">
        <v>125</v>
      </c>
      <c r="K5" s="106" t="s">
        <v>193</v>
      </c>
      <c r="L5" s="107">
        <f>[1]PŘEHLED!$S$2+856127.4+50000</f>
        <v>13136518.770000001</v>
      </c>
      <c r="M5" s="108">
        <f>L5/100*70</f>
        <v>9195563.1390000004</v>
      </c>
      <c r="N5" s="109">
        <v>45901</v>
      </c>
      <c r="O5" s="110">
        <v>46631</v>
      </c>
      <c r="P5" s="111"/>
      <c r="Q5" s="112"/>
      <c r="R5" s="112"/>
      <c r="S5" s="113" t="s">
        <v>134</v>
      </c>
      <c r="T5" s="98"/>
      <c r="U5" s="98"/>
      <c r="V5" s="98"/>
      <c r="W5" s="98" t="s">
        <v>134</v>
      </c>
      <c r="X5" s="98" t="s">
        <v>134</v>
      </c>
      <c r="Y5" s="99" t="s">
        <v>135</v>
      </c>
      <c r="Z5" s="114" t="s">
        <v>126</v>
      </c>
    </row>
    <row r="6" spans="1:26" ht="135.75" thickBot="1" x14ac:dyDescent="0.3">
      <c r="A6" s="115">
        <v>2</v>
      </c>
      <c r="B6" s="116" t="s">
        <v>136</v>
      </c>
      <c r="C6" s="117" t="s">
        <v>124</v>
      </c>
      <c r="D6" s="118">
        <v>46789731</v>
      </c>
      <c r="E6" s="118">
        <v>102129258</v>
      </c>
      <c r="F6" s="119">
        <v>600077331</v>
      </c>
      <c r="G6" s="120" t="s">
        <v>147</v>
      </c>
      <c r="H6" s="105" t="s">
        <v>133</v>
      </c>
      <c r="I6" s="105" t="s">
        <v>125</v>
      </c>
      <c r="J6" s="105" t="s">
        <v>125</v>
      </c>
      <c r="K6" s="121" t="s">
        <v>194</v>
      </c>
      <c r="L6" s="122">
        <f>[1]Školní!$A$8+[1]Školní!$C$8+[1]BEET!$B$8+[1]BEET!$A$8+1122980+50000</f>
        <v>17215547.68</v>
      </c>
      <c r="M6" s="119">
        <f t="shared" ref="M6:M12" si="0">L6/100*85</f>
        <v>14633215.528000001</v>
      </c>
      <c r="N6" s="109">
        <v>45901</v>
      </c>
      <c r="O6" s="110">
        <v>46997</v>
      </c>
      <c r="P6" s="123"/>
      <c r="Q6" s="124" t="s">
        <v>134</v>
      </c>
      <c r="R6" s="124"/>
      <c r="S6" s="125" t="s">
        <v>134</v>
      </c>
      <c r="T6" s="115"/>
      <c r="U6" s="115"/>
      <c r="V6" s="115"/>
      <c r="W6" s="115"/>
      <c r="X6" s="115" t="s">
        <v>134</v>
      </c>
      <c r="Y6" s="99" t="s">
        <v>135</v>
      </c>
      <c r="Z6" s="114" t="s">
        <v>126</v>
      </c>
    </row>
    <row r="7" spans="1:26" ht="109.5" customHeight="1" thickBot="1" x14ac:dyDescent="0.3">
      <c r="A7" s="115">
        <v>3</v>
      </c>
      <c r="B7" s="116" t="s">
        <v>136</v>
      </c>
      <c r="C7" s="117" t="s">
        <v>124</v>
      </c>
      <c r="D7" s="118">
        <v>46789731</v>
      </c>
      <c r="E7" s="118">
        <v>102129258</v>
      </c>
      <c r="F7" s="119">
        <v>600077331</v>
      </c>
      <c r="G7" s="120" t="s">
        <v>156</v>
      </c>
      <c r="H7" s="105" t="s">
        <v>133</v>
      </c>
      <c r="I7" s="105" t="s">
        <v>125</v>
      </c>
      <c r="J7" s="105" t="s">
        <v>125</v>
      </c>
      <c r="K7" s="121" t="s">
        <v>195</v>
      </c>
      <c r="L7" s="122">
        <f>[1]BEET!$D$8+[1]BEET!$C$8+276081+50000</f>
        <v>4270093.6500000004</v>
      </c>
      <c r="M7" s="119">
        <f t="shared" si="0"/>
        <v>3629579.6025000005</v>
      </c>
      <c r="N7" s="109">
        <v>46266</v>
      </c>
      <c r="O7" s="110">
        <v>46631</v>
      </c>
      <c r="P7" s="123"/>
      <c r="Q7" s="124"/>
      <c r="R7" s="124"/>
      <c r="S7" s="125"/>
      <c r="T7" s="115"/>
      <c r="U7" s="115"/>
      <c r="V7" s="115" t="s">
        <v>134</v>
      </c>
      <c r="W7" s="115" t="s">
        <v>134</v>
      </c>
      <c r="X7" s="115" t="s">
        <v>134</v>
      </c>
      <c r="Y7" s="99" t="s">
        <v>135</v>
      </c>
      <c r="Z7" s="114" t="s">
        <v>126</v>
      </c>
    </row>
    <row r="8" spans="1:26" ht="129.75" customHeight="1" thickBot="1" x14ac:dyDescent="0.3">
      <c r="A8" s="115">
        <v>4</v>
      </c>
      <c r="B8" s="116" t="s">
        <v>136</v>
      </c>
      <c r="C8" s="117" t="s">
        <v>124</v>
      </c>
      <c r="D8" s="118">
        <v>46789731</v>
      </c>
      <c r="E8" s="118">
        <v>102129258</v>
      </c>
      <c r="F8" s="119">
        <v>600077331</v>
      </c>
      <c r="G8" s="120" t="s">
        <v>148</v>
      </c>
      <c r="H8" s="105" t="s">
        <v>133</v>
      </c>
      <c r="I8" s="105" t="s">
        <v>125</v>
      </c>
      <c r="J8" s="105" t="s">
        <v>125</v>
      </c>
      <c r="K8" s="121" t="s">
        <v>196</v>
      </c>
      <c r="L8" s="122">
        <f>[1]Školní!$B$8+89862+50000</f>
        <v>1423607.7999999998</v>
      </c>
      <c r="M8" s="119">
        <f t="shared" ref="M8" si="1">L8/100*85</f>
        <v>1210066.6299999999</v>
      </c>
      <c r="N8" s="126">
        <v>46631</v>
      </c>
      <c r="O8" s="127">
        <v>46997</v>
      </c>
      <c r="P8" s="123"/>
      <c r="Q8" s="124"/>
      <c r="R8" s="124"/>
      <c r="S8" s="125"/>
      <c r="T8" s="115"/>
      <c r="U8" s="115" t="s">
        <v>134</v>
      </c>
      <c r="V8" s="115"/>
      <c r="W8" s="115"/>
      <c r="X8" s="115" t="s">
        <v>134</v>
      </c>
      <c r="Y8" s="99" t="s">
        <v>135</v>
      </c>
      <c r="Z8" s="114" t="s">
        <v>126</v>
      </c>
    </row>
    <row r="9" spans="1:26" ht="2.25" customHeight="1" thickBot="1" x14ac:dyDescent="0.3">
      <c r="A9" s="128"/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</row>
    <row r="10" spans="1:26" ht="121.5" customHeight="1" thickBot="1" x14ac:dyDescent="0.3">
      <c r="A10" s="115">
        <v>5</v>
      </c>
      <c r="B10" s="116" t="s">
        <v>137</v>
      </c>
      <c r="C10" s="117" t="s">
        <v>124</v>
      </c>
      <c r="D10" s="130">
        <v>46789723</v>
      </c>
      <c r="E10" s="130">
        <v>102129312</v>
      </c>
      <c r="F10" s="131">
        <v>600077365</v>
      </c>
      <c r="G10" s="120" t="s">
        <v>154</v>
      </c>
      <c r="H10" s="132" t="s">
        <v>133</v>
      </c>
      <c r="I10" s="132" t="s">
        <v>125</v>
      </c>
      <c r="J10" s="132" t="s">
        <v>125</v>
      </c>
      <c r="K10" s="121" t="s">
        <v>197</v>
      </c>
      <c r="L10" s="133">
        <f>[1]Hornická!$A$8+[1]Hornická!$B$8+[1]Hornická!$C$8+[1]Hornická!$D$8+[1]Hornická!$E$8+[1]Hornická!$F$9+[1]Hornická!$G$9+1075143+50000</f>
        <v>16484330.720000001</v>
      </c>
      <c r="M10" s="119">
        <f t="shared" si="0"/>
        <v>14011681.112000002</v>
      </c>
      <c r="N10" s="109">
        <v>45901</v>
      </c>
      <c r="O10" s="110">
        <v>46631</v>
      </c>
      <c r="P10" s="123" t="s">
        <v>134</v>
      </c>
      <c r="Q10" s="124" t="s">
        <v>134</v>
      </c>
      <c r="R10" s="124"/>
      <c r="S10" s="125" t="s">
        <v>134</v>
      </c>
      <c r="T10" s="115"/>
      <c r="U10" s="115"/>
      <c r="V10" s="115"/>
      <c r="W10" s="115"/>
      <c r="X10" s="115" t="s">
        <v>144</v>
      </c>
      <c r="Y10" s="99" t="s">
        <v>135</v>
      </c>
      <c r="Z10" s="114" t="s">
        <v>126</v>
      </c>
    </row>
    <row r="11" spans="1:26" ht="93.75" customHeight="1" thickBot="1" x14ac:dyDescent="0.3">
      <c r="A11" s="115">
        <v>6</v>
      </c>
      <c r="B11" s="116" t="s">
        <v>137</v>
      </c>
      <c r="C11" s="117" t="s">
        <v>124</v>
      </c>
      <c r="D11" s="130">
        <v>46789723</v>
      </c>
      <c r="E11" s="130">
        <v>102129312</v>
      </c>
      <c r="F11" s="131">
        <v>600077365</v>
      </c>
      <c r="G11" s="120" t="s">
        <v>155</v>
      </c>
      <c r="H11" s="132" t="s">
        <v>133</v>
      </c>
      <c r="I11" s="132" t="s">
        <v>125</v>
      </c>
      <c r="J11" s="132" t="s">
        <v>125</v>
      </c>
      <c r="K11" s="121" t="s">
        <v>198</v>
      </c>
      <c r="L11" s="134">
        <f>[1]Hornická!$H$13+165452+50000</f>
        <v>2579053.1100000003</v>
      </c>
      <c r="M11" s="119">
        <f t="shared" si="0"/>
        <v>2192195.1435000002</v>
      </c>
      <c r="N11" s="109">
        <v>45901</v>
      </c>
      <c r="O11" s="110">
        <v>46631</v>
      </c>
      <c r="P11" s="135"/>
      <c r="Q11" s="136"/>
      <c r="R11" s="136"/>
      <c r="S11" s="137"/>
      <c r="T11" s="138"/>
      <c r="U11" s="138"/>
      <c r="V11" s="138"/>
      <c r="W11" s="138" t="s">
        <v>134</v>
      </c>
      <c r="X11" s="138" t="s">
        <v>134</v>
      </c>
      <c r="Y11" s="99" t="s">
        <v>135</v>
      </c>
      <c r="Z11" s="114" t="s">
        <v>126</v>
      </c>
    </row>
    <row r="12" spans="1:26" ht="135.75" thickBot="1" x14ac:dyDescent="0.3">
      <c r="A12" s="115">
        <v>7</v>
      </c>
      <c r="B12" s="139" t="s">
        <v>138</v>
      </c>
      <c r="C12" s="140" t="s">
        <v>124</v>
      </c>
      <c r="D12" s="141">
        <v>47789758</v>
      </c>
      <c r="E12" s="141">
        <v>102129363</v>
      </c>
      <c r="F12" s="142">
        <v>600077381</v>
      </c>
      <c r="G12" s="143" t="s">
        <v>162</v>
      </c>
      <c r="H12" s="144" t="s">
        <v>133</v>
      </c>
      <c r="I12" s="144" t="s">
        <v>125</v>
      </c>
      <c r="J12" s="144" t="s">
        <v>125</v>
      </c>
      <c r="K12" s="121" t="s">
        <v>199</v>
      </c>
      <c r="L12" s="134">
        <f>[1]PŘEHLED!$D$6+[1]PŘEHLED!$F$6+[1]PŘEHLED!$L$6+[1]PŘEHLED!$M$6+[1]PŘEHLED!$N$6+[1]PŘEHLED!$O$6+[1]PŘEHLED!$P$6+[1]PŘEHLED!$Q$6+1169491+50000</f>
        <v>17926511.240000002</v>
      </c>
      <c r="M12" s="119">
        <f t="shared" si="0"/>
        <v>15237534.554000001</v>
      </c>
      <c r="N12" s="109">
        <v>45901</v>
      </c>
      <c r="O12" s="110">
        <v>46631</v>
      </c>
      <c r="P12" s="135"/>
      <c r="Q12" s="136" t="s">
        <v>134</v>
      </c>
      <c r="R12" s="136"/>
      <c r="S12" s="137" t="s">
        <v>134</v>
      </c>
      <c r="T12" s="138"/>
      <c r="U12" s="138"/>
      <c r="V12" s="138"/>
      <c r="W12" s="138"/>
      <c r="X12" s="138" t="s">
        <v>134</v>
      </c>
      <c r="Y12" s="99" t="s">
        <v>135</v>
      </c>
      <c r="Z12" s="114" t="s">
        <v>126</v>
      </c>
    </row>
    <row r="13" spans="1:26" ht="135.75" thickBot="1" x14ac:dyDescent="0.3">
      <c r="A13" s="115">
        <v>8</v>
      </c>
      <c r="B13" s="139" t="s">
        <v>138</v>
      </c>
      <c r="C13" s="140" t="s">
        <v>124</v>
      </c>
      <c r="D13" s="141">
        <v>47789758</v>
      </c>
      <c r="E13" s="141">
        <v>102129363</v>
      </c>
      <c r="F13" s="142">
        <v>600077381</v>
      </c>
      <c r="G13" s="143" t="s">
        <v>157</v>
      </c>
      <c r="H13" s="144" t="s">
        <v>133</v>
      </c>
      <c r="I13" s="144" t="s">
        <v>125</v>
      </c>
      <c r="J13" s="144" t="s">
        <v>125</v>
      </c>
      <c r="K13" s="121" t="s">
        <v>200</v>
      </c>
      <c r="L13" s="134">
        <f>[1]PŘEHLED!$I$6+569102.8+50000</f>
        <v>8749142.2800000012</v>
      </c>
      <c r="M13" s="119">
        <f>L13/100*85</f>
        <v>7436770.938000001</v>
      </c>
      <c r="N13" s="109">
        <v>45901</v>
      </c>
      <c r="O13" s="110">
        <v>46997</v>
      </c>
      <c r="P13" s="135"/>
      <c r="Q13" s="136"/>
      <c r="R13" s="136"/>
      <c r="S13" s="137"/>
      <c r="T13" s="138"/>
      <c r="U13" s="138"/>
      <c r="V13" s="138" t="s">
        <v>134</v>
      </c>
      <c r="W13" s="138"/>
      <c r="X13" s="138" t="s">
        <v>134</v>
      </c>
      <c r="Y13" s="99" t="s">
        <v>135</v>
      </c>
      <c r="Z13" s="114" t="s">
        <v>126</v>
      </c>
    </row>
    <row r="14" spans="1:26" ht="105.75" thickBot="1" x14ac:dyDescent="0.3">
      <c r="A14" s="145">
        <v>9</v>
      </c>
      <c r="B14" s="139" t="s">
        <v>139</v>
      </c>
      <c r="C14" s="140" t="s">
        <v>124</v>
      </c>
      <c r="D14" s="146">
        <v>46789707</v>
      </c>
      <c r="E14" s="146">
        <v>102129304</v>
      </c>
      <c r="F14" s="142">
        <v>600077357</v>
      </c>
      <c r="G14" s="143" t="s">
        <v>149</v>
      </c>
      <c r="H14" s="144" t="s">
        <v>133</v>
      </c>
      <c r="I14" s="144" t="s">
        <v>125</v>
      </c>
      <c r="J14" s="144" t="s">
        <v>125</v>
      </c>
      <c r="K14" s="121" t="s">
        <v>201</v>
      </c>
      <c r="L14" s="134">
        <f>[1]PŘEHLED!$F$7+[1]PŘEHLED!$H$7+936898.1+50000</f>
        <v>14371156.849999998</v>
      </c>
      <c r="M14" s="119">
        <f t="shared" ref="M14:M22" si="2">L14/100*85</f>
        <v>12215483.322499998</v>
      </c>
      <c r="N14" s="109">
        <v>45901</v>
      </c>
      <c r="O14" s="110">
        <v>46631</v>
      </c>
      <c r="P14" s="135"/>
      <c r="Q14" s="136" t="s">
        <v>134</v>
      </c>
      <c r="R14" s="136"/>
      <c r="S14" s="137"/>
      <c r="T14" s="138"/>
      <c r="U14" s="138"/>
      <c r="V14" s="138"/>
      <c r="W14" s="138" t="s">
        <v>134</v>
      </c>
      <c r="X14" s="138" t="s">
        <v>134</v>
      </c>
      <c r="Y14" s="99" t="s">
        <v>135</v>
      </c>
      <c r="Z14" s="114" t="s">
        <v>126</v>
      </c>
    </row>
    <row r="15" spans="1:26" ht="120.75" thickBot="1" x14ac:dyDescent="0.3">
      <c r="A15" s="145">
        <v>10</v>
      </c>
      <c r="B15" s="139" t="s">
        <v>139</v>
      </c>
      <c r="C15" s="140" t="s">
        <v>124</v>
      </c>
      <c r="D15" s="141">
        <v>46789707</v>
      </c>
      <c r="E15" s="141">
        <v>102129304</v>
      </c>
      <c r="F15" s="142">
        <v>600077390</v>
      </c>
      <c r="G15" s="143" t="s">
        <v>158</v>
      </c>
      <c r="H15" s="144" t="s">
        <v>133</v>
      </c>
      <c r="I15" s="144" t="s">
        <v>125</v>
      </c>
      <c r="J15" s="144" t="s">
        <v>125</v>
      </c>
      <c r="K15" s="121" t="s">
        <v>202</v>
      </c>
      <c r="L15" s="134">
        <f>[1]PŘEHLED!$F$7+[1]PŘEHLED!$I$7+592234.7+50000</f>
        <v>9102730.4699999988</v>
      </c>
      <c r="M15" s="119">
        <f t="shared" si="2"/>
        <v>7737320.8994999994</v>
      </c>
      <c r="N15" s="109">
        <v>46631</v>
      </c>
      <c r="O15" s="110">
        <v>46997</v>
      </c>
      <c r="P15" s="135"/>
      <c r="Q15" s="136" t="s">
        <v>134</v>
      </c>
      <c r="R15" s="136"/>
      <c r="S15" s="137"/>
      <c r="T15" s="138"/>
      <c r="U15" s="138"/>
      <c r="V15" s="138" t="s">
        <v>134</v>
      </c>
      <c r="W15" s="138"/>
      <c r="X15" s="138" t="s">
        <v>134</v>
      </c>
      <c r="Y15" s="99" t="s">
        <v>135</v>
      </c>
      <c r="Z15" s="114" t="s">
        <v>126</v>
      </c>
    </row>
    <row r="16" spans="1:26" ht="135.75" thickBot="1" x14ac:dyDescent="0.3">
      <c r="A16" s="138">
        <v>11</v>
      </c>
      <c r="B16" s="139" t="s">
        <v>140</v>
      </c>
      <c r="C16" s="140" t="s">
        <v>124</v>
      </c>
      <c r="D16" s="141">
        <v>46789766</v>
      </c>
      <c r="E16" s="141">
        <v>102129731</v>
      </c>
      <c r="F16" s="142">
        <v>600077390</v>
      </c>
      <c r="G16" s="143" t="s">
        <v>163</v>
      </c>
      <c r="H16" s="144" t="s">
        <v>133</v>
      </c>
      <c r="I16" s="144" t="s">
        <v>125</v>
      </c>
      <c r="J16" s="144" t="s">
        <v>125</v>
      </c>
      <c r="K16" s="121" t="s">
        <v>203</v>
      </c>
      <c r="L16" s="134">
        <f>[1]PŘEHLED!$S$8-([1]PŘEHLED!$H$8+[1]PŘEHLED!$I$8)+839700.4+50000</f>
        <v>12885420.059999989</v>
      </c>
      <c r="M16" s="119">
        <f t="shared" si="2"/>
        <v>10952607.050999992</v>
      </c>
      <c r="N16" s="109">
        <v>45901</v>
      </c>
      <c r="O16" s="110">
        <v>46997</v>
      </c>
      <c r="P16" s="135"/>
      <c r="Q16" s="136" t="s">
        <v>134</v>
      </c>
      <c r="R16" s="136"/>
      <c r="S16" s="137" t="s">
        <v>134</v>
      </c>
      <c r="T16" s="138"/>
      <c r="U16" s="138"/>
      <c r="V16" s="138" t="s">
        <v>134</v>
      </c>
      <c r="W16" s="138" t="s">
        <v>134</v>
      </c>
      <c r="X16" s="138" t="s">
        <v>134</v>
      </c>
      <c r="Y16" s="99" t="s">
        <v>135</v>
      </c>
      <c r="Z16" s="114" t="s">
        <v>126</v>
      </c>
    </row>
    <row r="17" spans="1:26" ht="105.75" thickBot="1" x14ac:dyDescent="0.3">
      <c r="A17" s="138">
        <v>12</v>
      </c>
      <c r="B17" s="139" t="s">
        <v>140</v>
      </c>
      <c r="C17" s="140" t="s">
        <v>124</v>
      </c>
      <c r="D17" s="141">
        <v>46789766</v>
      </c>
      <c r="E17" s="141">
        <v>102129731</v>
      </c>
      <c r="F17" s="142">
        <v>600077390</v>
      </c>
      <c r="G17" s="143" t="s">
        <v>150</v>
      </c>
      <c r="H17" s="144" t="s">
        <v>133</v>
      </c>
      <c r="I17" s="144" t="s">
        <v>125</v>
      </c>
      <c r="J17" s="144" t="s">
        <v>125</v>
      </c>
      <c r="K17" s="121" t="s">
        <v>204</v>
      </c>
      <c r="L17" s="134">
        <f>[1]PŘEHLED!$H$8+331317.8+50000</f>
        <v>5114428.95</v>
      </c>
      <c r="M17" s="119">
        <f t="shared" si="2"/>
        <v>4347264.6074999999</v>
      </c>
      <c r="N17" s="109">
        <v>45901</v>
      </c>
      <c r="O17" s="110">
        <v>46631</v>
      </c>
      <c r="P17" s="135"/>
      <c r="Q17" s="136" t="s">
        <v>134</v>
      </c>
      <c r="R17" s="136"/>
      <c r="S17" s="137" t="s">
        <v>134</v>
      </c>
      <c r="T17" s="138"/>
      <c r="U17" s="138"/>
      <c r="V17" s="138" t="s">
        <v>134</v>
      </c>
      <c r="W17" s="138" t="s">
        <v>134</v>
      </c>
      <c r="X17" s="138" t="s">
        <v>134</v>
      </c>
      <c r="Y17" s="99" t="s">
        <v>135</v>
      </c>
      <c r="Z17" s="114" t="s">
        <v>126</v>
      </c>
    </row>
    <row r="18" spans="1:26" ht="120.75" thickBot="1" x14ac:dyDescent="0.3">
      <c r="A18" s="138">
        <v>13</v>
      </c>
      <c r="B18" s="139" t="s">
        <v>140</v>
      </c>
      <c r="C18" s="140" t="s">
        <v>124</v>
      </c>
      <c r="D18" s="141">
        <v>46789766</v>
      </c>
      <c r="E18" s="141">
        <v>102129731</v>
      </c>
      <c r="F18" s="142">
        <v>600077390</v>
      </c>
      <c r="G18" s="143" t="s">
        <v>159</v>
      </c>
      <c r="H18" s="144" t="s">
        <v>133</v>
      </c>
      <c r="I18" s="144" t="s">
        <v>125</v>
      </c>
      <c r="J18" s="144" t="s">
        <v>125</v>
      </c>
      <c r="K18" s="121" t="s">
        <v>205</v>
      </c>
      <c r="L18" s="134">
        <f>[1]PŘEHLED!$I$8+1961461</f>
        <v>29982330.84</v>
      </c>
      <c r="M18" s="119">
        <f t="shared" si="2"/>
        <v>25484981.213999998</v>
      </c>
      <c r="N18" s="109">
        <v>46631</v>
      </c>
      <c r="O18" s="110">
        <v>46997</v>
      </c>
      <c r="P18" s="135"/>
      <c r="Q18" s="136" t="s">
        <v>134</v>
      </c>
      <c r="R18" s="136"/>
      <c r="S18" s="137" t="s">
        <v>134</v>
      </c>
      <c r="T18" s="138"/>
      <c r="U18" s="138"/>
      <c r="V18" s="138" t="s">
        <v>134</v>
      </c>
      <c r="W18" s="138" t="s">
        <v>134</v>
      </c>
      <c r="X18" s="138" t="s">
        <v>134</v>
      </c>
      <c r="Y18" s="99" t="s">
        <v>135</v>
      </c>
      <c r="Z18" s="114" t="s">
        <v>126</v>
      </c>
    </row>
    <row r="19" spans="1:26" ht="105.75" thickBot="1" x14ac:dyDescent="0.3">
      <c r="A19" s="138">
        <v>14</v>
      </c>
      <c r="B19" s="139" t="s">
        <v>141</v>
      </c>
      <c r="C19" s="140" t="s">
        <v>124</v>
      </c>
      <c r="D19" s="141">
        <v>46789766</v>
      </c>
      <c r="E19" s="141">
        <v>102129371</v>
      </c>
      <c r="F19" s="142">
        <v>600077578</v>
      </c>
      <c r="G19" s="143" t="s">
        <v>151</v>
      </c>
      <c r="H19" s="144" t="s">
        <v>133</v>
      </c>
      <c r="I19" s="144" t="s">
        <v>125</v>
      </c>
      <c r="J19" s="144" t="s">
        <v>125</v>
      </c>
      <c r="K19" s="121" t="s">
        <v>206</v>
      </c>
      <c r="L19" s="133">
        <f>[1]PŘEHLED!$G$9+452441.1+50000</f>
        <v>6965885.5599999996</v>
      </c>
      <c r="M19" s="119">
        <f t="shared" si="2"/>
        <v>5921002.7259999998</v>
      </c>
      <c r="N19" s="109">
        <v>45901</v>
      </c>
      <c r="O19" s="110">
        <v>46722</v>
      </c>
      <c r="P19" s="135"/>
      <c r="Q19" s="136"/>
      <c r="R19" s="136"/>
      <c r="S19" s="137"/>
      <c r="T19" s="138"/>
      <c r="U19" s="138"/>
      <c r="V19" s="138"/>
      <c r="W19" s="138" t="s">
        <v>134</v>
      </c>
      <c r="X19" s="138" t="s">
        <v>134</v>
      </c>
      <c r="Y19" s="99" t="s">
        <v>135</v>
      </c>
      <c r="Z19" s="114" t="s">
        <v>126</v>
      </c>
    </row>
    <row r="20" spans="1:26" ht="135.75" thickBot="1" x14ac:dyDescent="0.3">
      <c r="A20" s="138">
        <v>15</v>
      </c>
      <c r="B20" s="139" t="s">
        <v>141</v>
      </c>
      <c r="C20" s="140" t="s">
        <v>124</v>
      </c>
      <c r="D20" s="141">
        <v>46789677</v>
      </c>
      <c r="E20" s="141">
        <v>102553998</v>
      </c>
      <c r="F20" s="146">
        <v>600077578</v>
      </c>
      <c r="G20" s="143" t="s">
        <v>160</v>
      </c>
      <c r="H20" s="144" t="s">
        <v>133</v>
      </c>
      <c r="I20" s="144" t="s">
        <v>125</v>
      </c>
      <c r="J20" s="144" t="s">
        <v>125</v>
      </c>
      <c r="K20" s="121" t="s">
        <v>207</v>
      </c>
      <c r="L20" s="133">
        <f>[1]PŘEHLED!$F$9+[1]PŘEHLED!$N$9+[1]PŘEHLED!$O$9+[1]PŘEHLED!$P$9+[1]PŘEHLED!$Q$9+[1]PŘEHLED!$R$9+455722.2+50000</f>
        <v>7016039.2199999997</v>
      </c>
      <c r="M20" s="119">
        <f t="shared" si="2"/>
        <v>5963633.3370000003</v>
      </c>
      <c r="N20" s="109">
        <v>46266</v>
      </c>
      <c r="O20" s="110">
        <v>47088</v>
      </c>
      <c r="P20" s="135"/>
      <c r="Q20" s="136" t="s">
        <v>134</v>
      </c>
      <c r="R20" s="136"/>
      <c r="S20" s="137" t="s">
        <v>134</v>
      </c>
      <c r="T20" s="138"/>
      <c r="U20" s="138"/>
      <c r="V20" s="138"/>
      <c r="W20" s="138"/>
      <c r="X20" s="138" t="s">
        <v>134</v>
      </c>
      <c r="Y20" s="99" t="s">
        <v>135</v>
      </c>
      <c r="Z20" s="114" t="s">
        <v>126</v>
      </c>
    </row>
    <row r="21" spans="1:26" ht="120.75" thickBot="1" x14ac:dyDescent="0.3">
      <c r="A21" s="138">
        <v>16</v>
      </c>
      <c r="B21" s="139" t="s">
        <v>141</v>
      </c>
      <c r="C21" s="140" t="s">
        <v>124</v>
      </c>
      <c r="D21" s="141">
        <v>46789677</v>
      </c>
      <c r="E21" s="141">
        <v>102553998</v>
      </c>
      <c r="F21" s="146">
        <v>600077578</v>
      </c>
      <c r="G21" s="143" t="s">
        <v>152</v>
      </c>
      <c r="H21" s="144" t="s">
        <v>133</v>
      </c>
      <c r="I21" s="144" t="s">
        <v>125</v>
      </c>
      <c r="J21" s="144" t="s">
        <v>125</v>
      </c>
      <c r="K21" s="121" t="s">
        <v>208</v>
      </c>
      <c r="L21" s="133">
        <f>[1]PŘEHLED!$J$9+[1]PŘEHLED!$K$9+891537.6+50000</f>
        <v>13677788.790000001</v>
      </c>
      <c r="M21" s="119">
        <f t="shared" si="2"/>
        <v>11626120.4715</v>
      </c>
      <c r="N21" s="109">
        <v>46266</v>
      </c>
      <c r="O21" s="110">
        <v>47088</v>
      </c>
      <c r="P21" s="135"/>
      <c r="Q21" s="136"/>
      <c r="R21" s="136"/>
      <c r="S21" s="137"/>
      <c r="T21" s="138"/>
      <c r="U21" s="138"/>
      <c r="V21" s="138" t="s">
        <v>134</v>
      </c>
      <c r="W21" s="138"/>
      <c r="X21" s="138" t="s">
        <v>134</v>
      </c>
      <c r="Y21" s="99" t="s">
        <v>135</v>
      </c>
      <c r="Z21" s="114" t="s">
        <v>126</v>
      </c>
    </row>
    <row r="22" spans="1:26" ht="135.75" thickBot="1" x14ac:dyDescent="0.3">
      <c r="A22" s="138">
        <v>17</v>
      </c>
      <c r="B22" s="139" t="s">
        <v>142</v>
      </c>
      <c r="C22" s="140" t="s">
        <v>124</v>
      </c>
      <c r="D22" s="141">
        <v>831476</v>
      </c>
      <c r="E22" s="141">
        <v>102129398</v>
      </c>
      <c r="F22" s="142">
        <v>600077411</v>
      </c>
      <c r="G22" s="143" t="s">
        <v>153</v>
      </c>
      <c r="H22" s="144" t="s">
        <v>133</v>
      </c>
      <c r="I22" s="144" t="s">
        <v>125</v>
      </c>
      <c r="J22" s="144" t="s">
        <v>125</v>
      </c>
      <c r="K22" s="121" t="s">
        <v>209</v>
      </c>
      <c r="L22" s="147">
        <f>[1]PŘEHLED!$S$10+1955750.1</f>
        <v>29895037.360000003</v>
      </c>
      <c r="M22" s="119">
        <f t="shared" si="2"/>
        <v>25410781.756000005</v>
      </c>
      <c r="N22" s="109">
        <v>46266</v>
      </c>
      <c r="O22" s="110">
        <v>47088</v>
      </c>
      <c r="P22" s="135" t="s">
        <v>134</v>
      </c>
      <c r="Q22" s="136" t="s">
        <v>134</v>
      </c>
      <c r="R22" s="136" t="s">
        <v>134</v>
      </c>
      <c r="S22" s="137" t="s">
        <v>134</v>
      </c>
      <c r="T22" s="138"/>
      <c r="U22" s="138"/>
      <c r="V22" s="138"/>
      <c r="W22" s="138"/>
      <c r="X22" s="138" t="s">
        <v>134</v>
      </c>
      <c r="Y22" s="99" t="s">
        <v>135</v>
      </c>
      <c r="Z22" s="114" t="s">
        <v>126</v>
      </c>
    </row>
    <row r="23" spans="1:26" ht="60.75" thickBot="1" x14ac:dyDescent="0.3">
      <c r="A23" s="144">
        <v>18</v>
      </c>
      <c r="B23" s="149" t="s">
        <v>164</v>
      </c>
      <c r="C23" s="149" t="s">
        <v>165</v>
      </c>
      <c r="D23" s="149">
        <v>46787704</v>
      </c>
      <c r="E23" s="150">
        <v>102129649</v>
      </c>
      <c r="F23" s="149">
        <v>600077527</v>
      </c>
      <c r="G23" s="149" t="s">
        <v>166</v>
      </c>
      <c r="H23" s="151" t="s">
        <v>99</v>
      </c>
      <c r="I23" s="149" t="s">
        <v>125</v>
      </c>
      <c r="J23" s="149" t="s">
        <v>167</v>
      </c>
      <c r="K23" s="152" t="s">
        <v>168</v>
      </c>
      <c r="L23" s="153">
        <v>70000000</v>
      </c>
      <c r="M23" s="153">
        <v>59500000</v>
      </c>
      <c r="N23" s="149">
        <v>2025</v>
      </c>
      <c r="O23" s="149">
        <v>2026</v>
      </c>
      <c r="P23" s="149" t="s">
        <v>134</v>
      </c>
      <c r="Q23" s="149" t="s">
        <v>134</v>
      </c>
      <c r="R23" s="149"/>
      <c r="S23" s="149" t="s">
        <v>134</v>
      </c>
      <c r="T23" s="149"/>
      <c r="U23" s="149"/>
      <c r="V23" s="149"/>
      <c r="W23" s="149"/>
      <c r="X23" s="149"/>
      <c r="Y23" s="149" t="s">
        <v>169</v>
      </c>
      <c r="Z23" s="149" t="s">
        <v>126</v>
      </c>
    </row>
    <row r="24" spans="1:26" ht="45.75" thickBot="1" x14ac:dyDescent="0.3">
      <c r="A24" s="148">
        <v>19</v>
      </c>
      <c r="B24" s="154" t="s">
        <v>164</v>
      </c>
      <c r="C24" s="154" t="s">
        <v>165</v>
      </c>
      <c r="D24" s="154">
        <v>46787704</v>
      </c>
      <c r="E24" s="155">
        <v>102129649</v>
      </c>
      <c r="F24" s="154">
        <v>600077527</v>
      </c>
      <c r="G24" s="154" t="s">
        <v>170</v>
      </c>
      <c r="H24" s="156" t="s">
        <v>99</v>
      </c>
      <c r="I24" s="149" t="s">
        <v>125</v>
      </c>
      <c r="J24" s="149" t="s">
        <v>167</v>
      </c>
      <c r="K24" s="157" t="s">
        <v>171</v>
      </c>
      <c r="L24" s="158">
        <v>1500000</v>
      </c>
      <c r="M24" s="159">
        <v>1275000</v>
      </c>
      <c r="N24" s="160">
        <v>2024</v>
      </c>
      <c r="O24" s="161">
        <v>2025</v>
      </c>
      <c r="P24" s="160"/>
      <c r="Q24" s="162" t="s">
        <v>134</v>
      </c>
      <c r="R24" s="162"/>
      <c r="S24" s="161" t="s">
        <v>134</v>
      </c>
      <c r="T24" s="157"/>
      <c r="U24" s="157"/>
      <c r="V24" s="157"/>
      <c r="W24" s="157"/>
      <c r="X24" s="157"/>
      <c r="Y24" s="149" t="s">
        <v>212</v>
      </c>
      <c r="Z24" s="149" t="s">
        <v>127</v>
      </c>
    </row>
    <row r="25" spans="1:26" ht="30.75" thickBot="1" x14ac:dyDescent="0.3">
      <c r="A25" s="144">
        <v>20</v>
      </c>
      <c r="B25" s="154" t="s">
        <v>164</v>
      </c>
      <c r="C25" s="154" t="s">
        <v>165</v>
      </c>
      <c r="D25" s="154">
        <v>46787704</v>
      </c>
      <c r="E25" s="155">
        <v>102129649</v>
      </c>
      <c r="F25" s="154">
        <v>600077527</v>
      </c>
      <c r="G25" s="154" t="s">
        <v>172</v>
      </c>
      <c r="H25" s="156" t="s">
        <v>99</v>
      </c>
      <c r="I25" s="149" t="s">
        <v>125</v>
      </c>
      <c r="J25" s="149" t="s">
        <v>167</v>
      </c>
      <c r="K25" s="149" t="s">
        <v>173</v>
      </c>
      <c r="L25" s="153">
        <v>800000</v>
      </c>
      <c r="M25" s="153">
        <v>680000</v>
      </c>
      <c r="N25" s="149">
        <v>2025</v>
      </c>
      <c r="O25" s="149">
        <v>2026</v>
      </c>
      <c r="P25" s="149"/>
      <c r="Q25" s="149" t="s">
        <v>134</v>
      </c>
      <c r="R25" s="149"/>
      <c r="S25" s="149" t="s">
        <v>134</v>
      </c>
      <c r="T25" s="149"/>
      <c r="U25" s="149"/>
      <c r="V25" s="149"/>
      <c r="W25" s="149"/>
      <c r="X25" s="149"/>
      <c r="Y25" s="149" t="s">
        <v>212</v>
      </c>
      <c r="Z25" s="149" t="s">
        <v>127</v>
      </c>
    </row>
    <row r="26" spans="1:26" ht="60.75" thickBot="1" x14ac:dyDescent="0.3">
      <c r="A26" s="148">
        <v>21</v>
      </c>
      <c r="B26" s="154" t="s">
        <v>164</v>
      </c>
      <c r="C26" s="154" t="s">
        <v>165</v>
      </c>
      <c r="D26" s="154">
        <v>46787704</v>
      </c>
      <c r="E26" s="155">
        <v>102129649</v>
      </c>
      <c r="F26" s="154">
        <v>600077527</v>
      </c>
      <c r="G26" s="154" t="s">
        <v>174</v>
      </c>
      <c r="H26" s="156" t="s">
        <v>99</v>
      </c>
      <c r="I26" s="149" t="s">
        <v>125</v>
      </c>
      <c r="J26" s="149" t="s">
        <v>167</v>
      </c>
      <c r="K26" s="149" t="s">
        <v>175</v>
      </c>
      <c r="L26" s="153">
        <v>500000</v>
      </c>
      <c r="M26" s="153">
        <v>425000</v>
      </c>
      <c r="N26" s="149">
        <v>2026</v>
      </c>
      <c r="O26" s="149">
        <v>2027</v>
      </c>
      <c r="P26" s="149"/>
      <c r="Q26" s="149"/>
      <c r="R26" s="149"/>
      <c r="S26" s="149"/>
      <c r="T26" s="149"/>
      <c r="U26" s="149" t="s">
        <v>134</v>
      </c>
      <c r="V26" s="149"/>
      <c r="W26" s="149"/>
      <c r="X26" s="149"/>
      <c r="Y26" s="149" t="s">
        <v>212</v>
      </c>
      <c r="Z26" s="149" t="s">
        <v>127</v>
      </c>
    </row>
    <row r="27" spans="1:26" ht="45.75" thickBot="1" x14ac:dyDescent="0.3">
      <c r="A27" s="144">
        <v>22</v>
      </c>
      <c r="B27" s="149" t="s">
        <v>164</v>
      </c>
      <c r="C27" s="154" t="s">
        <v>165</v>
      </c>
      <c r="D27" s="154">
        <v>46787704</v>
      </c>
      <c r="E27" s="155">
        <v>102129649</v>
      </c>
      <c r="F27" s="154">
        <v>600077527</v>
      </c>
      <c r="G27" s="154" t="s">
        <v>176</v>
      </c>
      <c r="H27" s="156" t="s">
        <v>99</v>
      </c>
      <c r="I27" s="149" t="s">
        <v>125</v>
      </c>
      <c r="J27" s="149" t="s">
        <v>167</v>
      </c>
      <c r="K27" s="149" t="s">
        <v>176</v>
      </c>
      <c r="L27" s="153">
        <v>500000</v>
      </c>
      <c r="M27" s="153">
        <v>425000</v>
      </c>
      <c r="N27" s="149">
        <v>2025</v>
      </c>
      <c r="O27" s="149">
        <v>2026</v>
      </c>
      <c r="P27" s="149"/>
      <c r="Q27" s="149"/>
      <c r="R27" s="149"/>
      <c r="S27" s="149"/>
      <c r="T27" s="149"/>
      <c r="U27" s="149"/>
      <c r="V27" s="149"/>
      <c r="W27" s="149" t="s">
        <v>134</v>
      </c>
      <c r="X27" s="149"/>
      <c r="Y27" s="149" t="s">
        <v>212</v>
      </c>
      <c r="Z27" s="149" t="s">
        <v>127</v>
      </c>
    </row>
    <row r="28" spans="1:26" ht="30.75" thickBot="1" x14ac:dyDescent="0.3">
      <c r="A28" s="148">
        <v>23</v>
      </c>
      <c r="B28" s="149" t="s">
        <v>164</v>
      </c>
      <c r="C28" s="154" t="s">
        <v>165</v>
      </c>
      <c r="D28" s="154">
        <v>46787704</v>
      </c>
      <c r="E28" s="155">
        <v>102129649</v>
      </c>
      <c r="F28" s="154">
        <v>600077527</v>
      </c>
      <c r="G28" s="154" t="s">
        <v>177</v>
      </c>
      <c r="H28" s="156" t="s">
        <v>99</v>
      </c>
      <c r="I28" s="149" t="s">
        <v>125</v>
      </c>
      <c r="J28" s="149" t="s">
        <v>167</v>
      </c>
      <c r="K28" s="149" t="s">
        <v>178</v>
      </c>
      <c r="L28" s="153">
        <v>1000000</v>
      </c>
      <c r="M28" s="153">
        <v>850000</v>
      </c>
      <c r="N28" s="149">
        <v>2026</v>
      </c>
      <c r="O28" s="149">
        <v>2027</v>
      </c>
      <c r="P28" s="149"/>
      <c r="Q28" s="149"/>
      <c r="R28" s="149"/>
      <c r="S28" s="149" t="s">
        <v>134</v>
      </c>
      <c r="T28" s="149"/>
      <c r="U28" s="149"/>
      <c r="V28" s="149"/>
      <c r="W28" s="149"/>
      <c r="X28" s="149"/>
      <c r="Y28" s="149" t="s">
        <v>212</v>
      </c>
      <c r="Z28" s="149" t="s">
        <v>127</v>
      </c>
    </row>
    <row r="29" spans="1:26" ht="135.75" thickBot="1" x14ac:dyDescent="0.3">
      <c r="A29" s="144">
        <v>24</v>
      </c>
      <c r="B29" s="163" t="s">
        <v>179</v>
      </c>
      <c r="C29" s="164" t="s">
        <v>180</v>
      </c>
      <c r="D29" s="165" t="s">
        <v>181</v>
      </c>
      <c r="E29" s="164">
        <v>102129452</v>
      </c>
      <c r="F29" s="166">
        <v>600077438</v>
      </c>
      <c r="G29" s="167" t="s">
        <v>182</v>
      </c>
      <c r="H29" s="157" t="s">
        <v>133</v>
      </c>
      <c r="I29" s="168" t="s">
        <v>125</v>
      </c>
      <c r="J29" s="168" t="s">
        <v>183</v>
      </c>
      <c r="K29" s="169" t="s">
        <v>184</v>
      </c>
      <c r="L29" s="170">
        <v>3000000</v>
      </c>
      <c r="M29" s="171">
        <f t="shared" ref="M29" si="3">L29*0.85</f>
        <v>2550000</v>
      </c>
      <c r="N29" s="172" t="s">
        <v>185</v>
      </c>
      <c r="O29" s="173" t="s">
        <v>186</v>
      </c>
      <c r="P29" s="174" t="s">
        <v>134</v>
      </c>
      <c r="Q29" s="175" t="s">
        <v>134</v>
      </c>
      <c r="R29" s="175" t="s">
        <v>134</v>
      </c>
      <c r="S29" s="176" t="s">
        <v>134</v>
      </c>
      <c r="T29" s="177"/>
      <c r="U29" s="177"/>
      <c r="V29" s="177" t="s">
        <v>134</v>
      </c>
      <c r="W29" s="177" t="s">
        <v>134</v>
      </c>
      <c r="X29" s="177"/>
      <c r="Y29" s="178" t="s">
        <v>187</v>
      </c>
      <c r="Z29" s="166" t="s">
        <v>127</v>
      </c>
    </row>
    <row r="30" spans="1:26" ht="120.75" thickBot="1" x14ac:dyDescent="0.3">
      <c r="A30" s="148">
        <v>25</v>
      </c>
      <c r="B30" s="179" t="s">
        <v>188</v>
      </c>
      <c r="C30" s="164" t="s">
        <v>180</v>
      </c>
      <c r="D30" s="165" t="s">
        <v>189</v>
      </c>
      <c r="E30" s="164">
        <v>102129401</v>
      </c>
      <c r="F30" s="166">
        <v>600077420</v>
      </c>
      <c r="G30" s="177" t="s">
        <v>190</v>
      </c>
      <c r="H30" s="177" t="s">
        <v>99</v>
      </c>
      <c r="I30" s="177" t="s">
        <v>125</v>
      </c>
      <c r="J30" s="177" t="s">
        <v>183</v>
      </c>
      <c r="K30" s="169" t="s">
        <v>191</v>
      </c>
      <c r="L30" s="170">
        <v>5000000</v>
      </c>
      <c r="M30" s="171">
        <f>L30/100*85</f>
        <v>4250000</v>
      </c>
      <c r="N30" s="174">
        <v>2023</v>
      </c>
      <c r="O30" s="176">
        <v>2025</v>
      </c>
      <c r="P30" s="174" t="s">
        <v>134</v>
      </c>
      <c r="Q30" s="175" t="s">
        <v>134</v>
      </c>
      <c r="R30" s="175" t="s">
        <v>134</v>
      </c>
      <c r="S30" s="176" t="s">
        <v>134</v>
      </c>
      <c r="T30" s="177"/>
      <c r="U30" s="177"/>
      <c r="V30" s="177"/>
      <c r="W30" s="177" t="s">
        <v>134</v>
      </c>
      <c r="X30" s="177" t="s">
        <v>134</v>
      </c>
      <c r="Y30" s="180" t="s">
        <v>192</v>
      </c>
      <c r="Z30" s="166" t="s">
        <v>127</v>
      </c>
    </row>
    <row r="31" spans="1:26" s="18" customFormat="1" ht="120" x14ac:dyDescent="0.25">
      <c r="A31" s="144">
        <v>26</v>
      </c>
      <c r="B31" s="192" t="s">
        <v>213</v>
      </c>
      <c r="C31" s="75" t="s">
        <v>214</v>
      </c>
      <c r="D31" s="75">
        <v>46789626</v>
      </c>
      <c r="E31" s="75">
        <v>102129568</v>
      </c>
      <c r="F31" s="75">
        <v>600077497</v>
      </c>
      <c r="G31" s="193" t="s">
        <v>215</v>
      </c>
      <c r="H31" s="193" t="s">
        <v>133</v>
      </c>
      <c r="I31" s="193" t="s">
        <v>125</v>
      </c>
      <c r="J31" s="193" t="s">
        <v>216</v>
      </c>
      <c r="K31" s="193" t="s">
        <v>217</v>
      </c>
      <c r="L31" s="194">
        <v>3000000</v>
      </c>
      <c r="M31" s="195">
        <v>2100000</v>
      </c>
      <c r="N31" s="192">
        <v>2024</v>
      </c>
      <c r="O31" s="196">
        <v>2027</v>
      </c>
      <c r="P31" s="192" t="s">
        <v>134</v>
      </c>
      <c r="Q31" s="75" t="s">
        <v>134</v>
      </c>
      <c r="R31" s="75" t="s">
        <v>134</v>
      </c>
      <c r="S31" s="196" t="s">
        <v>134</v>
      </c>
      <c r="T31" s="193"/>
      <c r="U31" s="193"/>
      <c r="V31" s="193"/>
      <c r="W31" s="193"/>
      <c r="X31" s="193"/>
      <c r="Y31" s="192" t="s">
        <v>218</v>
      </c>
      <c r="Z31" s="196" t="s">
        <v>127</v>
      </c>
    </row>
    <row r="32" spans="1:26" s="18" customFormat="1" ht="120.75" thickBot="1" x14ac:dyDescent="0.3">
      <c r="A32" s="148">
        <v>27</v>
      </c>
      <c r="B32" s="201" t="s">
        <v>213</v>
      </c>
      <c r="C32" s="86" t="s">
        <v>214</v>
      </c>
      <c r="D32" s="86">
        <v>46789626</v>
      </c>
      <c r="E32" s="86">
        <v>102129568</v>
      </c>
      <c r="F32" s="202">
        <v>600077497</v>
      </c>
      <c r="G32" s="198" t="s">
        <v>219</v>
      </c>
      <c r="H32" s="198" t="s">
        <v>133</v>
      </c>
      <c r="I32" s="198" t="s">
        <v>125</v>
      </c>
      <c r="J32" s="198" t="s">
        <v>216</v>
      </c>
      <c r="K32" s="203" t="s">
        <v>220</v>
      </c>
      <c r="L32" s="199">
        <v>10000000</v>
      </c>
      <c r="M32" s="200">
        <v>8500000</v>
      </c>
      <c r="N32" s="201">
        <v>2024</v>
      </c>
      <c r="O32" s="202">
        <v>2027</v>
      </c>
      <c r="P32" s="201" t="s">
        <v>134</v>
      </c>
      <c r="Q32" s="86" t="s">
        <v>134</v>
      </c>
      <c r="R32" s="86" t="s">
        <v>134</v>
      </c>
      <c r="S32" s="202" t="s">
        <v>134</v>
      </c>
      <c r="T32" s="198"/>
      <c r="U32" s="198"/>
      <c r="V32" s="198"/>
      <c r="W32" s="198" t="s">
        <v>134</v>
      </c>
      <c r="X32" s="198"/>
      <c r="Y32" s="201" t="s">
        <v>218</v>
      </c>
      <c r="Z32" s="202" t="s">
        <v>127</v>
      </c>
    </row>
    <row r="33" spans="1:26" s="18" customFormat="1" ht="120" x14ac:dyDescent="0.25">
      <c r="A33" s="144">
        <v>28</v>
      </c>
      <c r="B33" s="201" t="s">
        <v>213</v>
      </c>
      <c r="C33" s="86" t="s">
        <v>214</v>
      </c>
      <c r="D33" s="86">
        <v>46789626</v>
      </c>
      <c r="E33" s="86">
        <v>102129568</v>
      </c>
      <c r="F33" s="202">
        <v>600077497</v>
      </c>
      <c r="G33" s="198" t="s">
        <v>221</v>
      </c>
      <c r="H33" s="198" t="s">
        <v>133</v>
      </c>
      <c r="I33" s="198" t="s">
        <v>125</v>
      </c>
      <c r="J33" s="198" t="s">
        <v>216</v>
      </c>
      <c r="K33" s="198" t="s">
        <v>221</v>
      </c>
      <c r="L33" s="199">
        <v>500000000</v>
      </c>
      <c r="M33" s="200">
        <v>425000000</v>
      </c>
      <c r="N33" s="201">
        <v>2024</v>
      </c>
      <c r="O33" s="202">
        <v>2027</v>
      </c>
      <c r="P33" s="201" t="s">
        <v>134</v>
      </c>
      <c r="Q33" s="86" t="s">
        <v>134</v>
      </c>
      <c r="R33" s="86" t="s">
        <v>134</v>
      </c>
      <c r="S33" s="202" t="s">
        <v>134</v>
      </c>
      <c r="T33" s="198"/>
      <c r="U33" s="198" t="s">
        <v>134</v>
      </c>
      <c r="V33" s="198" t="s">
        <v>134</v>
      </c>
      <c r="W33" s="198" t="s">
        <v>134</v>
      </c>
      <c r="X33" s="198" t="s">
        <v>134</v>
      </c>
      <c r="Y33" s="201" t="s">
        <v>222</v>
      </c>
      <c r="Z33" s="202" t="s">
        <v>126</v>
      </c>
    </row>
    <row r="34" spans="1:26" s="18" customFormat="1" ht="120.75" thickBot="1" x14ac:dyDescent="0.3">
      <c r="A34" s="148">
        <v>29</v>
      </c>
      <c r="B34" s="204" t="s">
        <v>213</v>
      </c>
      <c r="C34" s="205" t="s">
        <v>214</v>
      </c>
      <c r="D34" s="205">
        <v>46789626</v>
      </c>
      <c r="E34" s="205">
        <v>102129568</v>
      </c>
      <c r="F34" s="206">
        <v>600077497</v>
      </c>
      <c r="G34" s="207" t="s">
        <v>223</v>
      </c>
      <c r="H34" s="207" t="s">
        <v>133</v>
      </c>
      <c r="I34" s="207" t="s">
        <v>125</v>
      </c>
      <c r="J34" s="207" t="s">
        <v>216</v>
      </c>
      <c r="K34" s="207" t="s">
        <v>224</v>
      </c>
      <c r="L34" s="208">
        <v>2000000</v>
      </c>
      <c r="M34" s="209">
        <v>1400000</v>
      </c>
      <c r="N34" s="204">
        <v>2024</v>
      </c>
      <c r="O34" s="206">
        <v>2027</v>
      </c>
      <c r="P34" s="204"/>
      <c r="Q34" s="205"/>
      <c r="R34" s="205" t="s">
        <v>134</v>
      </c>
      <c r="S34" s="206" t="s">
        <v>134</v>
      </c>
      <c r="T34" s="207"/>
      <c r="U34" s="207"/>
      <c r="V34" s="207"/>
      <c r="W34" s="207" t="s">
        <v>134</v>
      </c>
      <c r="X34" s="207"/>
      <c r="Y34" s="201" t="s">
        <v>218</v>
      </c>
      <c r="Z34" s="206" t="s">
        <v>127</v>
      </c>
    </row>
    <row r="35" spans="1:26" x14ac:dyDescent="0.25"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90"/>
      <c r="M35" s="190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  <c r="Z35" s="189"/>
    </row>
    <row r="36" spans="1:26" x14ac:dyDescent="0.25">
      <c r="A36" s="96" t="s">
        <v>230</v>
      </c>
    </row>
    <row r="38" spans="1:26" x14ac:dyDescent="0.25">
      <c r="A38" s="95" t="s">
        <v>145</v>
      </c>
    </row>
    <row r="41" spans="1:26" x14ac:dyDescent="0.25">
      <c r="A41" s="1" t="s">
        <v>30</v>
      </c>
    </row>
    <row r="42" spans="1:26" x14ac:dyDescent="0.25">
      <c r="A42" s="18" t="s">
        <v>44</v>
      </c>
    </row>
    <row r="43" spans="1:26" x14ac:dyDescent="0.25">
      <c r="A43" s="1" t="s">
        <v>120</v>
      </c>
    </row>
    <row r="44" spans="1:26" x14ac:dyDescent="0.25">
      <c r="A44" s="1" t="s">
        <v>121</v>
      </c>
    </row>
    <row r="46" spans="1:26" x14ac:dyDescent="0.25">
      <c r="A46" s="1" t="s">
        <v>45</v>
      </c>
    </row>
    <row r="48" spans="1:26" x14ac:dyDescent="0.25">
      <c r="A48" s="2" t="s">
        <v>77</v>
      </c>
      <c r="B48" s="2"/>
      <c r="C48" s="2"/>
      <c r="D48" s="2"/>
      <c r="E48" s="2"/>
      <c r="F48" s="2"/>
      <c r="G48" s="2"/>
      <c r="H48" s="2"/>
    </row>
    <row r="49" spans="1:8" x14ac:dyDescent="0.25">
      <c r="A49" s="2" t="s">
        <v>73</v>
      </c>
      <c r="B49" s="2"/>
      <c r="C49" s="2"/>
      <c r="D49" s="2"/>
      <c r="E49" s="2"/>
      <c r="F49" s="2"/>
      <c r="G49" s="2"/>
      <c r="H49" s="2"/>
    </row>
    <row r="50" spans="1:8" x14ac:dyDescent="0.25">
      <c r="A50" s="2" t="s">
        <v>69</v>
      </c>
      <c r="B50" s="2"/>
      <c r="C50" s="2"/>
      <c r="D50" s="2"/>
      <c r="E50" s="2"/>
      <c r="F50" s="2"/>
      <c r="G50" s="2"/>
      <c r="H50" s="2"/>
    </row>
    <row r="51" spans="1:8" x14ac:dyDescent="0.25">
      <c r="A51" s="2" t="s">
        <v>70</v>
      </c>
      <c r="B51" s="2"/>
      <c r="C51" s="2"/>
      <c r="D51" s="2"/>
      <c r="E51" s="2"/>
      <c r="F51" s="2"/>
      <c r="G51" s="2"/>
      <c r="H51" s="2"/>
    </row>
    <row r="52" spans="1:8" x14ac:dyDescent="0.25">
      <c r="A52" s="2" t="s">
        <v>71</v>
      </c>
      <c r="B52" s="2"/>
      <c r="C52" s="2"/>
      <c r="D52" s="2"/>
      <c r="E52" s="2"/>
      <c r="F52" s="2"/>
      <c r="G52" s="2"/>
      <c r="H52" s="2"/>
    </row>
    <row r="53" spans="1:8" x14ac:dyDescent="0.25">
      <c r="A53" s="2" t="s">
        <v>72</v>
      </c>
      <c r="B53" s="2"/>
      <c r="C53" s="2"/>
      <c r="D53" s="2"/>
      <c r="E53" s="2"/>
      <c r="F53" s="2"/>
      <c r="G53" s="2"/>
      <c r="H53" s="2"/>
    </row>
    <row r="54" spans="1:8" x14ac:dyDescent="0.25">
      <c r="A54" s="2" t="s">
        <v>75</v>
      </c>
      <c r="B54" s="2"/>
      <c r="C54" s="2"/>
      <c r="D54" s="2"/>
      <c r="E54" s="2"/>
      <c r="F54" s="2"/>
      <c r="G54" s="2"/>
      <c r="H54" s="2"/>
    </row>
    <row r="55" spans="1:8" x14ac:dyDescent="0.25">
      <c r="A55" s="3" t="s">
        <v>74</v>
      </c>
      <c r="B55" s="3"/>
      <c r="C55" s="3"/>
      <c r="D55" s="3"/>
      <c r="E55" s="3"/>
    </row>
    <row r="56" spans="1:8" x14ac:dyDescent="0.25">
      <c r="A56" s="2" t="s">
        <v>76</v>
      </c>
      <c r="B56" s="2"/>
      <c r="C56" s="2"/>
      <c r="D56" s="2"/>
      <c r="E56" s="2"/>
      <c r="F56" s="2"/>
    </row>
    <row r="57" spans="1:8" x14ac:dyDescent="0.25">
      <c r="A57" s="2" t="s">
        <v>47</v>
      </c>
      <c r="B57" s="2"/>
      <c r="C57" s="2"/>
      <c r="D57" s="2"/>
      <c r="E57" s="2"/>
      <c r="F57" s="2"/>
    </row>
    <row r="58" spans="1:8" x14ac:dyDescent="0.25">
      <c r="A58" s="2"/>
      <c r="B58" s="2"/>
      <c r="C58" s="2"/>
      <c r="D58" s="2"/>
      <c r="E58" s="2"/>
      <c r="F58" s="2"/>
    </row>
    <row r="59" spans="1:8" x14ac:dyDescent="0.25">
      <c r="A59" s="2" t="s">
        <v>78</v>
      </c>
      <c r="B59" s="2"/>
      <c r="C59" s="2"/>
      <c r="D59" s="2"/>
      <c r="E59" s="2"/>
      <c r="F59" s="2"/>
    </row>
    <row r="60" spans="1:8" x14ac:dyDescent="0.25">
      <c r="A60" s="2" t="s">
        <v>66</v>
      </c>
      <c r="B60" s="2"/>
      <c r="C60" s="2"/>
      <c r="D60" s="2"/>
      <c r="E60" s="2"/>
      <c r="F60" s="2"/>
    </row>
    <row r="62" spans="1:8" x14ac:dyDescent="0.25">
      <c r="A62" s="1" t="s">
        <v>48</v>
      </c>
    </row>
    <row r="63" spans="1:8" x14ac:dyDescent="0.25">
      <c r="A63" s="2" t="s">
        <v>49</v>
      </c>
    </row>
    <row r="64" spans="1:8" x14ac:dyDescent="0.25">
      <c r="A64" s="1" t="s">
        <v>50</v>
      </c>
    </row>
    <row r="66" spans="1:13" s="2" customFormat="1" x14ac:dyDescent="0.25">
      <c r="L66" s="19"/>
      <c r="M66" s="19"/>
    </row>
    <row r="67" spans="1:13" s="2" customFormat="1" x14ac:dyDescent="0.25">
      <c r="L67" s="19"/>
      <c r="M67" s="19"/>
    </row>
    <row r="68" spans="1:13" x14ac:dyDescent="0.25">
      <c r="A68" s="3"/>
    </row>
    <row r="70" spans="1:13" s="20" customFormat="1" x14ac:dyDescent="0.25">
      <c r="A70" s="2"/>
      <c r="B70" s="2"/>
      <c r="C70" s="2"/>
      <c r="D70" s="2"/>
      <c r="E70" s="2"/>
      <c r="F70" s="2"/>
      <c r="G70" s="2"/>
      <c r="H70" s="2"/>
      <c r="I70" s="1"/>
      <c r="L70" s="21"/>
      <c r="M70" s="21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conditionalFormatting sqref="M26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8740157499999996" bottom="0.78740157499999996" header="0.3" footer="0.3"/>
  <pageSetup paperSize="8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opLeftCell="B5" zoomScaleNormal="100" workbookViewId="0">
      <selection activeCell="D15" sqref="D15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15" customWidth="1"/>
    <col min="12" max="12" width="13" style="15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283" t="s">
        <v>51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5"/>
    </row>
    <row r="2" spans="1:20" ht="30" customHeight="1" thickBot="1" x14ac:dyDescent="0.3">
      <c r="A2" s="219" t="s">
        <v>52</v>
      </c>
      <c r="B2" s="217" t="s">
        <v>6</v>
      </c>
      <c r="C2" s="265" t="s">
        <v>53</v>
      </c>
      <c r="D2" s="261"/>
      <c r="E2" s="261"/>
      <c r="F2" s="288" t="s">
        <v>8</v>
      </c>
      <c r="G2" s="310" t="s">
        <v>35</v>
      </c>
      <c r="H2" s="226" t="s">
        <v>67</v>
      </c>
      <c r="I2" s="224" t="s">
        <v>10</v>
      </c>
      <c r="J2" s="292" t="s">
        <v>11</v>
      </c>
      <c r="K2" s="222" t="s">
        <v>54</v>
      </c>
      <c r="L2" s="223"/>
      <c r="M2" s="295" t="s">
        <v>13</v>
      </c>
      <c r="N2" s="296"/>
      <c r="O2" s="304" t="s">
        <v>55</v>
      </c>
      <c r="P2" s="305"/>
      <c r="Q2" s="305"/>
      <c r="R2" s="305"/>
      <c r="S2" s="295" t="s">
        <v>15</v>
      </c>
      <c r="T2" s="296"/>
    </row>
    <row r="3" spans="1:20" ht="22.35" customHeight="1" thickBot="1" x14ac:dyDescent="0.3">
      <c r="A3" s="286"/>
      <c r="B3" s="299"/>
      <c r="C3" s="300" t="s">
        <v>56</v>
      </c>
      <c r="D3" s="302" t="s">
        <v>57</v>
      </c>
      <c r="E3" s="302" t="s">
        <v>58</v>
      </c>
      <c r="F3" s="289"/>
      <c r="G3" s="311"/>
      <c r="H3" s="313"/>
      <c r="I3" s="291"/>
      <c r="J3" s="293"/>
      <c r="K3" s="308" t="s">
        <v>59</v>
      </c>
      <c r="L3" s="308" t="s">
        <v>108</v>
      </c>
      <c r="M3" s="235" t="s">
        <v>22</v>
      </c>
      <c r="N3" s="237" t="s">
        <v>23</v>
      </c>
      <c r="O3" s="306" t="s">
        <v>38</v>
      </c>
      <c r="P3" s="307"/>
      <c r="Q3" s="307"/>
      <c r="R3" s="307"/>
      <c r="S3" s="297" t="s">
        <v>60</v>
      </c>
      <c r="T3" s="298" t="s">
        <v>27</v>
      </c>
    </row>
    <row r="4" spans="1:20" ht="68.25" customHeight="1" thickBot="1" x14ac:dyDescent="0.3">
      <c r="A4" s="287"/>
      <c r="B4" s="218"/>
      <c r="C4" s="301"/>
      <c r="D4" s="303"/>
      <c r="E4" s="303"/>
      <c r="F4" s="290"/>
      <c r="G4" s="312"/>
      <c r="H4" s="227"/>
      <c r="I4" s="225"/>
      <c r="J4" s="294"/>
      <c r="K4" s="309"/>
      <c r="L4" s="309"/>
      <c r="M4" s="236"/>
      <c r="N4" s="238"/>
      <c r="O4" s="62" t="s">
        <v>61</v>
      </c>
      <c r="P4" s="63" t="s">
        <v>41</v>
      </c>
      <c r="Q4" s="64" t="s">
        <v>42</v>
      </c>
      <c r="R4" s="65" t="s">
        <v>62</v>
      </c>
      <c r="S4" s="244"/>
      <c r="T4" s="246"/>
    </row>
    <row r="5" spans="1:20" ht="210.75" thickBot="1" x14ac:dyDescent="0.3">
      <c r="A5" s="1">
        <v>1</v>
      </c>
      <c r="B5" s="4">
        <v>1</v>
      </c>
      <c r="C5" s="91" t="s">
        <v>129</v>
      </c>
      <c r="D5" s="75" t="s">
        <v>124</v>
      </c>
      <c r="E5" s="76">
        <v>71294147</v>
      </c>
      <c r="F5" s="73" t="s">
        <v>161</v>
      </c>
      <c r="G5" s="74" t="s">
        <v>99</v>
      </c>
      <c r="H5" s="74" t="s">
        <v>125</v>
      </c>
      <c r="I5" s="74" t="s">
        <v>125</v>
      </c>
      <c r="J5" s="97" t="s">
        <v>210</v>
      </c>
      <c r="K5" s="69">
        <v>30000000</v>
      </c>
      <c r="L5" s="70">
        <f>K5/100*55</f>
        <v>16500000</v>
      </c>
      <c r="M5" s="71">
        <v>45809</v>
      </c>
      <c r="N5" s="72">
        <v>46357</v>
      </c>
      <c r="O5" s="67" t="s">
        <v>127</v>
      </c>
      <c r="P5" s="68" t="s">
        <v>127</v>
      </c>
      <c r="Q5" s="93" t="s">
        <v>126</v>
      </c>
      <c r="R5" s="88" t="s">
        <v>126</v>
      </c>
      <c r="S5" s="66" t="s">
        <v>131</v>
      </c>
      <c r="T5" s="81" t="s">
        <v>130</v>
      </c>
    </row>
    <row r="6" spans="1:20" ht="120" x14ac:dyDescent="0.25">
      <c r="A6" s="1">
        <v>2</v>
      </c>
      <c r="B6" s="5">
        <v>2</v>
      </c>
      <c r="C6" s="92" t="s">
        <v>128</v>
      </c>
      <c r="D6" s="86" t="s">
        <v>124</v>
      </c>
      <c r="E6" s="87">
        <v>61345636</v>
      </c>
      <c r="F6" s="77" t="s">
        <v>143</v>
      </c>
      <c r="G6" s="78" t="s">
        <v>99</v>
      </c>
      <c r="H6" s="78" t="s">
        <v>125</v>
      </c>
      <c r="I6" s="78" t="s">
        <v>125</v>
      </c>
      <c r="J6" s="94" t="s">
        <v>211</v>
      </c>
      <c r="K6" s="82">
        <v>15000000</v>
      </c>
      <c r="L6" s="83">
        <f>K6/100*55</f>
        <v>8250000</v>
      </c>
      <c r="M6" s="84">
        <v>45809</v>
      </c>
      <c r="N6" s="85">
        <v>46235</v>
      </c>
      <c r="O6" s="79" t="s">
        <v>127</v>
      </c>
      <c r="P6" s="80" t="s">
        <v>127</v>
      </c>
      <c r="Q6" s="89" t="s">
        <v>126</v>
      </c>
      <c r="R6" s="90" t="s">
        <v>126</v>
      </c>
      <c r="S6" s="66" t="s">
        <v>131</v>
      </c>
      <c r="T6" s="81" t="s">
        <v>130</v>
      </c>
    </row>
    <row r="7" spans="1:20" x14ac:dyDescent="0.25">
      <c r="A7" s="1">
        <v>3</v>
      </c>
      <c r="B7" s="5">
        <v>3</v>
      </c>
      <c r="C7" s="6"/>
      <c r="D7" s="7"/>
      <c r="E7" s="8"/>
      <c r="F7" s="9"/>
      <c r="G7" s="9"/>
      <c r="H7" s="9"/>
      <c r="I7" s="9"/>
      <c r="J7" s="9"/>
      <c r="K7" s="22"/>
      <c r="L7" s="23"/>
      <c r="M7" s="6"/>
      <c r="N7" s="8"/>
      <c r="O7" s="6"/>
      <c r="P7" s="7"/>
      <c r="Q7" s="7"/>
      <c r="R7" s="8"/>
      <c r="S7" s="6"/>
      <c r="T7" s="8"/>
    </row>
    <row r="8" spans="1:20" ht="15.75" thickBot="1" x14ac:dyDescent="0.3">
      <c r="B8" s="10" t="s">
        <v>28</v>
      </c>
      <c r="C8" s="11"/>
      <c r="D8" s="12"/>
      <c r="E8" s="13"/>
      <c r="F8" s="14"/>
      <c r="G8" s="14"/>
      <c r="H8" s="14"/>
      <c r="I8" s="14"/>
      <c r="J8" s="14"/>
      <c r="K8" s="24"/>
      <c r="L8" s="25"/>
      <c r="M8" s="11"/>
      <c r="N8" s="13"/>
      <c r="O8" s="11"/>
      <c r="P8" s="12"/>
      <c r="Q8" s="12"/>
      <c r="R8" s="13"/>
      <c r="S8" s="11"/>
      <c r="T8" s="13"/>
    </row>
    <row r="9" spans="1:20" x14ac:dyDescent="0.25">
      <c r="B9" s="26"/>
    </row>
    <row r="10" spans="1:20" x14ac:dyDescent="0.25">
      <c r="B10" s="26"/>
    </row>
    <row r="11" spans="1:20" x14ac:dyDescent="0.25">
      <c r="B11" s="26"/>
    </row>
    <row r="13" spans="1:20" x14ac:dyDescent="0.25">
      <c r="B13" s="1" t="s">
        <v>29</v>
      </c>
      <c r="C13" s="96"/>
      <c r="K13" s="1"/>
      <c r="L13" s="1"/>
    </row>
    <row r="16" spans="1:20" x14ac:dyDescent="0.25">
      <c r="A16" s="1" t="s">
        <v>63</v>
      </c>
    </row>
    <row r="17" spans="1:12" x14ac:dyDescent="0.25">
      <c r="B17" s="1" t="s">
        <v>64</v>
      </c>
    </row>
    <row r="18" spans="1:12" ht="16.149999999999999" customHeight="1" x14ac:dyDescent="0.25">
      <c r="B18" s="1" t="s">
        <v>65</v>
      </c>
    </row>
    <row r="19" spans="1:12" x14ac:dyDescent="0.25">
      <c r="B19" s="1" t="s">
        <v>120</v>
      </c>
    </row>
    <row r="20" spans="1:12" x14ac:dyDescent="0.25">
      <c r="B20" s="1" t="s">
        <v>121</v>
      </c>
    </row>
    <row r="22" spans="1:12" x14ac:dyDescent="0.25">
      <c r="B22" s="1" t="s">
        <v>45</v>
      </c>
    </row>
    <row r="24" spans="1:12" x14ac:dyDescent="0.25">
      <c r="A24" s="3" t="s">
        <v>46</v>
      </c>
      <c r="B24" s="2" t="s">
        <v>80</v>
      </c>
      <c r="C24" s="2"/>
      <c r="D24" s="2"/>
      <c r="E24" s="2"/>
      <c r="F24" s="2"/>
      <c r="G24" s="2"/>
      <c r="H24" s="2"/>
      <c r="I24" s="2"/>
      <c r="J24" s="2"/>
      <c r="K24" s="19"/>
      <c r="L24" s="19"/>
    </row>
    <row r="25" spans="1:12" x14ac:dyDescent="0.25">
      <c r="A25" s="3" t="s">
        <v>47</v>
      </c>
      <c r="B25" s="2" t="s">
        <v>73</v>
      </c>
      <c r="C25" s="2"/>
      <c r="D25" s="2"/>
      <c r="E25" s="2"/>
      <c r="F25" s="2"/>
      <c r="G25" s="2"/>
      <c r="H25" s="2"/>
      <c r="I25" s="2"/>
      <c r="J25" s="2"/>
      <c r="K25" s="19"/>
      <c r="L25" s="19"/>
    </row>
    <row r="26" spans="1:12" x14ac:dyDescent="0.25">
      <c r="A26" s="3"/>
      <c r="B26" s="2" t="s">
        <v>69</v>
      </c>
      <c r="C26" s="2"/>
      <c r="D26" s="2"/>
      <c r="E26" s="2"/>
      <c r="F26" s="2"/>
      <c r="G26" s="2"/>
      <c r="H26" s="2"/>
      <c r="I26" s="2"/>
      <c r="J26" s="2"/>
      <c r="K26" s="19"/>
      <c r="L26" s="19"/>
    </row>
    <row r="27" spans="1:12" x14ac:dyDescent="0.25">
      <c r="A27" s="3"/>
      <c r="B27" s="2" t="s">
        <v>70</v>
      </c>
      <c r="C27" s="2"/>
      <c r="D27" s="2"/>
      <c r="E27" s="2"/>
      <c r="F27" s="2"/>
      <c r="G27" s="2"/>
      <c r="H27" s="2"/>
      <c r="I27" s="2"/>
      <c r="J27" s="2"/>
      <c r="K27" s="19"/>
      <c r="L27" s="19"/>
    </row>
    <row r="28" spans="1:12" x14ac:dyDescent="0.25">
      <c r="A28" s="3"/>
      <c r="B28" s="2" t="s">
        <v>71</v>
      </c>
      <c r="C28" s="2"/>
      <c r="D28" s="2"/>
      <c r="E28" s="2"/>
      <c r="F28" s="2"/>
      <c r="G28" s="2"/>
      <c r="H28" s="2"/>
      <c r="I28" s="2"/>
      <c r="J28" s="2"/>
      <c r="K28" s="19"/>
      <c r="L28" s="19"/>
    </row>
    <row r="29" spans="1:12" x14ac:dyDescent="0.25">
      <c r="A29" s="3"/>
      <c r="B29" s="2" t="s">
        <v>72</v>
      </c>
      <c r="C29" s="2"/>
      <c r="D29" s="2"/>
      <c r="E29" s="2"/>
      <c r="F29" s="2"/>
      <c r="G29" s="2"/>
      <c r="H29" s="2"/>
      <c r="I29" s="2"/>
      <c r="J29" s="2"/>
      <c r="K29" s="19"/>
      <c r="L29" s="19"/>
    </row>
    <row r="30" spans="1:12" x14ac:dyDescent="0.25">
      <c r="A30" s="3"/>
      <c r="B30" s="2" t="s">
        <v>75</v>
      </c>
      <c r="C30" s="2"/>
      <c r="D30" s="2"/>
      <c r="E30" s="2"/>
      <c r="F30" s="2"/>
      <c r="G30" s="2"/>
      <c r="H30" s="2"/>
      <c r="I30" s="2"/>
      <c r="J30" s="2"/>
      <c r="K30" s="19"/>
      <c r="L30" s="19"/>
    </row>
    <row r="31" spans="1:12" x14ac:dyDescent="0.25">
      <c r="A31" s="3"/>
      <c r="B31" s="2"/>
      <c r="C31" s="2"/>
      <c r="D31" s="2"/>
      <c r="E31" s="2"/>
      <c r="F31" s="2"/>
      <c r="G31" s="2"/>
      <c r="H31" s="2"/>
      <c r="I31" s="2"/>
      <c r="J31" s="2"/>
      <c r="K31" s="19"/>
      <c r="L31" s="19"/>
    </row>
    <row r="32" spans="1:12" x14ac:dyDescent="0.25">
      <c r="A32" s="3"/>
      <c r="B32" s="2" t="s">
        <v>79</v>
      </c>
      <c r="C32" s="2"/>
      <c r="D32" s="2"/>
      <c r="E32" s="2"/>
      <c r="F32" s="2"/>
      <c r="G32" s="2"/>
      <c r="H32" s="2"/>
      <c r="I32" s="2"/>
      <c r="J32" s="2"/>
      <c r="K32" s="19"/>
      <c r="L32" s="19"/>
    </row>
    <row r="33" spans="1:12" x14ac:dyDescent="0.25">
      <c r="A33" s="3"/>
      <c r="B33" s="2" t="s">
        <v>47</v>
      </c>
      <c r="C33" s="2"/>
      <c r="D33" s="2"/>
      <c r="E33" s="2"/>
      <c r="F33" s="2"/>
      <c r="G33" s="2"/>
      <c r="H33" s="2"/>
      <c r="I33" s="2"/>
      <c r="J33" s="2"/>
      <c r="K33" s="19"/>
      <c r="L33" s="19"/>
    </row>
    <row r="34" spans="1:12" x14ac:dyDescent="0.25">
      <c r="B34" s="2"/>
      <c r="C34" s="2"/>
      <c r="D34" s="2"/>
      <c r="E34" s="2"/>
      <c r="F34" s="2"/>
      <c r="G34" s="2"/>
      <c r="H34" s="2"/>
      <c r="I34" s="2"/>
      <c r="J34" s="2"/>
      <c r="K34" s="19"/>
      <c r="L34" s="19"/>
    </row>
    <row r="35" spans="1:12" x14ac:dyDescent="0.25">
      <c r="B35" s="2" t="s">
        <v>78</v>
      </c>
      <c r="C35" s="2"/>
      <c r="D35" s="2"/>
      <c r="E35" s="2"/>
      <c r="F35" s="2"/>
      <c r="G35" s="2"/>
      <c r="H35" s="2"/>
      <c r="I35" s="2"/>
      <c r="J35" s="2"/>
      <c r="K35" s="19"/>
      <c r="L35" s="19"/>
    </row>
    <row r="36" spans="1:12" x14ac:dyDescent="0.25">
      <c r="B36" s="2" t="s">
        <v>66</v>
      </c>
      <c r="C36" s="2"/>
      <c r="D36" s="2"/>
      <c r="E36" s="2"/>
      <c r="F36" s="2"/>
      <c r="G36" s="2"/>
      <c r="H36" s="2"/>
      <c r="I36" s="2"/>
      <c r="J36" s="2"/>
      <c r="K36" s="19"/>
      <c r="L36" s="19"/>
    </row>
    <row r="37" spans="1:12" ht="16.149999999999999" customHeight="1" x14ac:dyDescent="0.25"/>
    <row r="38" spans="1:12" x14ac:dyDescent="0.25">
      <c r="B38" s="1" t="s">
        <v>48</v>
      </c>
    </row>
    <row r="39" spans="1:12" x14ac:dyDescent="0.25">
      <c r="B39" s="1" t="s">
        <v>49</v>
      </c>
    </row>
    <row r="40" spans="1:12" x14ac:dyDescent="0.25">
      <c r="B40" s="1" t="s">
        <v>50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15OPMSMT0001-78-24388</_dlc_DocId>
    <_dlc_DocIdUrl xmlns="0104a4cd-1400-468e-be1b-c7aad71d7d5a">
      <Url>https://op.msmt.cz/_layouts/15/DocIdRedir.aspx?ID=15OPMSMT0001-78-24388</Url>
      <Description>15OPMSMT0001-78-24388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0DBC89-0628-40F4-B015-6E04EC4F74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0104a4cd-1400-468e-be1b-c7aad71d7d5a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Karel Straka</cp:lastModifiedBy>
  <cp:revision/>
  <cp:lastPrinted>2024-03-11T19:06:30Z</cp:lastPrinted>
  <dcterms:created xsi:type="dcterms:W3CDTF">2020-07-22T07:46:04Z</dcterms:created>
  <dcterms:modified xsi:type="dcterms:W3CDTF">2024-03-11T19:09:50Z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52342275-79be-4061-ad3a-037bd215b29b</vt:lpwstr>
  </property>
</Properties>
</file>