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MAP II\MAPIII\00_Řídicí výbor\2. Jednání_13.12_15.12.2022_per rollam\02_Schvalované dokumenty\"/>
    </mc:Choice>
  </mc:AlternateContent>
  <bookViews>
    <workbookView xWindow="0" yWindow="0" windowWidth="28800" windowHeight="11700" tabRatio="710" firstSheet="2" activeTab="3"/>
  </bookViews>
  <sheets>
    <sheet name="Pokyny, info" sheetId="9" state="hidden" r:id="rId1"/>
    <sheet name="Info a pokyny" sheetId="10" state="hidden" r:id="rId2"/>
    <sheet name="MŠ" sheetId="6" r:id="rId3"/>
    <sheet name="ZŠ" sheetId="7" r:id="rId4"/>
    <sheet name="zajmové, neformalní, cel" sheetId="8" r:id="rId5"/>
  </sheets>
  <definedNames>
    <definedName name="_xlnm.Print_Area" localSheetId="1">'Info a pokyny'!$A$1:$X$30</definedName>
    <definedName name="_xlnm.Print_Area" localSheetId="2">MŠ!$A$1:$S$52</definedName>
    <definedName name="_xlnm.Print_Area" localSheetId="3">ZŠ!$A$1:$Z$107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2" i="7" l="1"/>
  <c r="M16" i="7" l="1"/>
  <c r="M4" i="6" l="1"/>
  <c r="M9" i="6"/>
  <c r="M10" i="6"/>
  <c r="M8" i="6"/>
  <c r="M7" i="6"/>
  <c r="M62" i="7"/>
  <c r="M61" i="7"/>
  <c r="M60" i="7"/>
  <c r="M59" i="7"/>
  <c r="M58" i="7"/>
  <c r="M57" i="7"/>
  <c r="M56" i="7"/>
  <c r="M55" i="7"/>
  <c r="M54" i="7"/>
  <c r="M53" i="7"/>
  <c r="M52" i="7"/>
  <c r="M51" i="7"/>
  <c r="M50" i="7"/>
  <c r="M32" i="7"/>
  <c r="M31" i="7"/>
  <c r="M30" i="7"/>
  <c r="M29" i="7"/>
  <c r="M28" i="7"/>
  <c r="M27" i="7"/>
  <c r="M26" i="7"/>
  <c r="M25" i="7"/>
  <c r="M24" i="7"/>
  <c r="M23" i="7"/>
  <c r="M22" i="7"/>
  <c r="M21" i="7"/>
  <c r="M20" i="7"/>
  <c r="M19" i="7"/>
  <c r="M18" i="7"/>
  <c r="M17" i="7"/>
  <c r="M15" i="7"/>
  <c r="M14" i="7"/>
  <c r="M13" i="7"/>
  <c r="M11" i="7"/>
  <c r="M5" i="7"/>
  <c r="M10" i="7"/>
  <c r="M9" i="7"/>
  <c r="M99" i="7" l="1"/>
  <c r="M41" i="6" l="1"/>
  <c r="M42" i="6"/>
  <c r="M38" i="6"/>
  <c r="M36" i="6"/>
  <c r="M35" i="6"/>
  <c r="M98" i="7" l="1"/>
  <c r="M97" i="7"/>
  <c r="M96" i="7"/>
  <c r="M95" i="7"/>
  <c r="M48" i="6" l="1"/>
  <c r="L8" i="8" l="1"/>
  <c r="L9" i="8"/>
  <c r="L10" i="8"/>
  <c r="L11" i="8"/>
  <c r="L12" i="8"/>
  <c r="L13" i="8"/>
  <c r="M32" i="6"/>
  <c r="M33" i="6"/>
  <c r="M34" i="6"/>
  <c r="M37" i="6"/>
  <c r="M39" i="6"/>
  <c r="M40" i="6"/>
  <c r="M43" i="6"/>
  <c r="M44" i="6"/>
  <c r="M45" i="6"/>
  <c r="M46" i="6"/>
  <c r="M47" i="6"/>
  <c r="M50" i="6"/>
  <c r="M51" i="6"/>
  <c r="M31" i="6"/>
  <c r="M29" i="6"/>
  <c r="M24" i="6"/>
  <c r="M25" i="6"/>
  <c r="M26" i="6"/>
  <c r="M6" i="6"/>
  <c r="M11" i="6"/>
  <c r="M12" i="6"/>
  <c r="M13" i="6"/>
  <c r="M14" i="6"/>
  <c r="M15" i="6"/>
  <c r="M16" i="6"/>
  <c r="M17" i="6"/>
  <c r="M18" i="6"/>
  <c r="M19" i="6"/>
  <c r="M20" i="6"/>
  <c r="M21" i="6"/>
  <c r="M22" i="6"/>
  <c r="M5" i="6"/>
  <c r="M104" i="7"/>
  <c r="M105" i="7"/>
  <c r="M103" i="7"/>
  <c r="M83" i="7"/>
  <c r="M86" i="7"/>
  <c r="M87" i="7"/>
  <c r="M88" i="7"/>
  <c r="M90" i="7"/>
  <c r="M91" i="7"/>
  <c r="M100" i="7"/>
  <c r="M101" i="7"/>
  <c r="M81" i="7"/>
  <c r="M67" i="7"/>
  <c r="M68" i="7"/>
  <c r="M69" i="7"/>
  <c r="M70" i="7"/>
  <c r="M71" i="7"/>
  <c r="M72" i="7"/>
  <c r="M73" i="7"/>
  <c r="M74" i="7"/>
  <c r="M75" i="7"/>
  <c r="M76" i="7"/>
  <c r="M77" i="7"/>
  <c r="M78" i="7"/>
  <c r="M66" i="7"/>
  <c r="M45" i="7"/>
  <c r="M46" i="7"/>
  <c r="M48" i="7"/>
  <c r="M49" i="7"/>
  <c r="M44" i="7"/>
  <c r="M33" i="7"/>
  <c r="M34" i="7"/>
  <c r="M35" i="7"/>
  <c r="M36" i="7"/>
  <c r="M37" i="7"/>
  <c r="M38" i="7"/>
</calcChain>
</file>

<file path=xl/sharedStrings.xml><?xml version="1.0" encoding="utf-8"?>
<sst xmlns="http://schemas.openxmlformats.org/spreadsheetml/2006/main" count="1649" uniqueCount="531">
  <si>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</si>
  <si>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</si>
  <si>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</si>
  <si>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Je třeba věnovat pozornost poznámkám pod tabulkami a upřesnění ve vazbě na některé typy/zaměření projektů.</t>
  </si>
  <si>
    <t>Přesah MAP do více krajů</t>
  </si>
  <si>
    <t xml:space="preserve">Vyhlašování výzev v rámci IROP 21+ bude dle typů regionů (přechodové, méně rozvinuté) se zohledněním odlišné míry jejich spolufinancování z EFRR. V případě MAP, který bude zasahovat do více krajů s odlišnou mírou spolufinancování z EFRR </t>
  </si>
  <si>
    <t>je třeba zpracovat tabulky investičních priorit pro každý kraj samostatně (tzn. tabulky pro kraj spadající mezi přechodové regiony a tabulky pro kraj spadající mezi méně rozvinuté regiony).</t>
  </si>
  <si>
    <t>Formát odevzdávání tabulek</t>
  </si>
  <si>
    <t>Tabulky je třeba odevzdávat ve formátu pdf opatřené elektronickým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</si>
  <si>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</si>
  <si>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jejím prostřednictvím </t>
  </si>
  <si>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</si>
  <si>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</si>
  <si>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</si>
  <si>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</si>
  <si>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</si>
  <si>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</si>
  <si>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</si>
  <si>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</si>
  <si>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</si>
  <si>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</si>
  <si>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</si>
  <si>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</si>
  <si>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</si>
  <si>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</si>
  <si>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</si>
  <si>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</si>
  <si>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</si>
  <si>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</si>
  <si>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</si>
  <si>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</si>
  <si>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</si>
  <si>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</si>
  <si>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</si>
  <si>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</si>
  <si>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</si>
  <si>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</si>
  <si>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</si>
  <si>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</si>
  <si>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způsobilé výdaje </t>
    </r>
    <r>
      <rPr>
        <sz val="10"/>
        <rFont val="Calibri"/>
        <family val="2"/>
        <charset val="238"/>
        <scheme val="minor"/>
      </rPr>
      <t>EFRR</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</si>
  <si>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</si>
  <si>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</si>
  <si>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</si>
  <si>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</si>
  <si>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</si>
  <si>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</si>
  <si>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Souhrnný rámec pro investice do infrastruktury pro zájmové, neformální vzdělávání a celoživotní učení (2021-2027)</t>
  </si>
  <si>
    <t>Prioritizace -pořadí projektu</t>
  </si>
  <si>
    <t>Identifikace organizace (školského/vzdělávacího zařízení)</t>
  </si>
  <si>
    <t>Stručný popis investic projektu</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</si>
  <si>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</si>
  <si>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</si>
  <si>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</si>
  <si>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</si>
  <si>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</si>
  <si>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</si>
  <si>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způsobilé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</si>
  <si>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</si>
  <si>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</si>
  <si>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</si>
  <si>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</si>
  <si>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</si>
  <si>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</si>
  <si>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</si>
  <si>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r>
      <t>zázemí pro školní poradenské pracoviště</t>
    </r>
    <r>
      <rPr>
        <sz val="10"/>
        <color theme="1"/>
        <rFont val="Calibri"/>
        <family val="2"/>
        <scheme val="minor"/>
      </rPr>
      <t xml:space="preserve"> </t>
    </r>
  </si>
  <si>
    <t>vnitřní/venkovní zázemí pro komunitní aktivity vedoucí k sociální inkluzi</t>
  </si>
  <si>
    <t>Základní škola, Most, U Stadionu 1028,  příspěvková organizace</t>
  </si>
  <si>
    <t>Základní škola, Most, Václava Talicha 1855, příspěvková organizace</t>
  </si>
  <si>
    <t>600 083 811</t>
  </si>
  <si>
    <t>Základní škola, Most, Zlatnická 186, příspěvková organizace</t>
  </si>
  <si>
    <t xml:space="preserve">Základní škola, Most, Jakuba Arbesa 2454, příspěvková organizace </t>
  </si>
  <si>
    <t>Základní škola, Most, Vítězslava Nezvala 2614, příspěvková organizace</t>
  </si>
  <si>
    <t>Základní škola, Most, Zdeňka Štěpánka 2912, příspěvková organizace</t>
  </si>
  <si>
    <t>Základní škola, Most, Obránců míru 2944, příspěvková organizace</t>
  </si>
  <si>
    <t>Základní škola, Most, Rozmarýnová 1692, příspěvková organizace</t>
  </si>
  <si>
    <t>600 083 900</t>
  </si>
  <si>
    <t>Základní škola, Most, J. A. Komenského 474, příspěvková organizace</t>
  </si>
  <si>
    <t xml:space="preserve">Základní škola, Most, Okružní 1235, příspěvková organizace </t>
  </si>
  <si>
    <t>Základní škola a mateřská škola Bečov, okres Most, příspěvková organizace</t>
  </si>
  <si>
    <t xml:space="preserve">Základní škola a Mateřská škola Braňany  </t>
  </si>
  <si>
    <t>Základní škola Obrnice, okres Most, příspěvková organizace</t>
  </si>
  <si>
    <t>AMA SCHOOL – základní škola a mateřská škola montessori o.p.s.</t>
  </si>
  <si>
    <t>Soukromá základní škola OPTIMA s.r.o.</t>
  </si>
  <si>
    <t xml:space="preserve">Mateřská škola, Most, Antonína Sochora 2937, příspěvková organizace </t>
  </si>
  <si>
    <t>Mateřská škola Lužice, 97</t>
  </si>
  <si>
    <t>Mateřská škola Obrnice, okres Most, příspěvková organizace</t>
  </si>
  <si>
    <t>Středisko volného času, Most, Albrechtická 414, příspěvková organizace</t>
  </si>
  <si>
    <t>Bridge Academy, z. s.</t>
  </si>
  <si>
    <t>Junák – český skaut, středisko Oheň Most, z. s., Třída SNP 1191, 434 01 Most,</t>
  </si>
  <si>
    <t>413 24 919</t>
  </si>
  <si>
    <r>
      <t>Základní škola,</t>
    </r>
    <r>
      <rPr>
        <sz val="10"/>
        <color theme="1"/>
        <rFont val="Calibri"/>
        <family val="2"/>
        <charset val="238"/>
        <scheme val="minor"/>
      </rPr>
      <t xml:space="preserve"> </t>
    </r>
    <r>
      <rPr>
        <b/>
        <sz val="10"/>
        <color theme="1"/>
        <rFont val="Calibri"/>
        <family val="2"/>
        <charset val="238"/>
        <scheme val="minor"/>
      </rPr>
      <t>Most, Svážná 2342, příspěvková organizace</t>
    </r>
  </si>
  <si>
    <t>Statutární město Most</t>
  </si>
  <si>
    <t>Základní škola prof. Zdeňka Matějčka, Most, Zdeňka Štěpánka 340, příspěvková organizace</t>
  </si>
  <si>
    <t>Základní škola a Střední škola, Most, Jana Palacha 1534, příspěvková organizace</t>
  </si>
  <si>
    <t>ADVENTURE MONTESSORI ACADEMY - mateřská škola Sovička s.r.o.</t>
  </si>
  <si>
    <t>Základní umělecká škola F. L. Gassmanna, Most, Obránců míru 2364, příspěvková organizace</t>
  </si>
  <si>
    <t>Základní umělecká škola, Most, Moskevská 13, příspěvková organizace</t>
  </si>
  <si>
    <t>Ústecký kraj</t>
  </si>
  <si>
    <t>Most</t>
  </si>
  <si>
    <t>x</t>
  </si>
  <si>
    <t>Plánováno</t>
  </si>
  <si>
    <t>Výměna dveří a zárubní, rozšíření vstupních prostorů</t>
  </si>
  <si>
    <t>Modernizace s ohledem na bezbariérovost</t>
  </si>
  <si>
    <t>Skleník</t>
  </si>
  <si>
    <t>3D tiskárna, interaktivní tabule</t>
  </si>
  <si>
    <t xml:space="preserve">Modernizace vybavení odborných a kmenových učeben, sloužícího ke zkvalitnění výuky odborných předmětů </t>
  </si>
  <si>
    <t xml:space="preserve">Rekonstrukce povrchu dvora školy, vybudování přístupového chodníku do prostoru učeben v přírodě v areálu školy. </t>
  </si>
  <si>
    <t>Konektivita - modernizace datové sítě pro splnění Standardu konektivity škol, dle pravidel IROP; kabelový i WI-FI segment</t>
  </si>
  <si>
    <t>rozpracovaný</t>
  </si>
  <si>
    <t>Odborná učebna pro praktické činnosti</t>
  </si>
  <si>
    <t>Specializované vybavení a nábytek pro odborné učebny, rozvody pro AV, IT technologie, slaboproud, řešení zastínění a osvětlení učeben - drobné stavební úpravy</t>
  </si>
  <si>
    <t>Bezbariérovost a úprava sociálních zařízení pro vozíčkáře</t>
  </si>
  <si>
    <t>Řešení bezbariérovosti budovy školy včetně úpravy sociálního zařízení</t>
  </si>
  <si>
    <t>Rekonstrukce prostor školní cvičné kuchyně</t>
  </si>
  <si>
    <t>Konektivita školy</t>
  </si>
  <si>
    <t>Cílem je zajistit kvalitní internetové připojení v celé škole, rozvody do tříd, odborných učeben; doprovodná aktivita</t>
  </si>
  <si>
    <t>Vybudování odborné učebny pro výuku přírodních věd</t>
  </si>
  <si>
    <t>Vybudování odborné učebny pro výuku přírodních věd. Před realizací učebny je nutné přemístit odbornou učebnu pro pracovní činnosti (kuchyňku), vybourání stěny, demontáž staré kuchyňské linky, úprava stěn (štukování), výměna lina včetně stěrky, rozvody vody a elektřiny, instalace nábytku (pracovní stoly) a úložných skříní, nákup odpovídajících učebních pomůcek. PC, interaktivní tabule s pevným připojením k internetové síti, pylonová tabule překrývající interaktivní tabuli</t>
  </si>
  <si>
    <t>X</t>
  </si>
  <si>
    <t>Rekonstrukce prostor pro zřízení školní cvičné kuchyně</t>
  </si>
  <si>
    <t>Rekonstrukce prostor pro vybudování nové cvičné kuchyně - zpracování projektové dokumentace s dodržením podmínek bezbariérovosti.  Stavební úpravy (spojení dvou místností), úprava stěn (štukování), výměna lina včetně stěrky, nákup a montáž nové kuchyňské linky, nákup jídelních stolů a židlí; součástí i rekonstrukce stávajícího sociálního zařízení (WC a koupelna)</t>
  </si>
  <si>
    <t>Rekonstrukce a zvětšení prostoru PC učebny</t>
  </si>
  <si>
    <t>Prostory byly v minulosti odděleny vnitřní příčkou, kterou je nutné demontovat, budou renovovány povrchové úpravy stěn i podlahy (pokládka lina včetně stěrky), bude vybavena specializovaným nábytkem, PC, V současné době je v učebně 12 PC, nově bude vybudováno 22 PC stanic s rozvody a kabelovým připojením k internetu.</t>
  </si>
  <si>
    <t>Řešení bezbariérovosti budovy školy včetně úpravy sociálního zařízení</t>
  </si>
  <si>
    <t>Školní poradenské pracoviště</t>
  </si>
  <si>
    <t xml:space="preserve">Vybudování (přestavba) prostor pro zřízení školního poradenského pracoviště, nákup nábytku pro pedagogy i žáky (vybavení pracovního prostoru pro žáky), PC a tiskárna, připojení k internetové síti </t>
  </si>
  <si>
    <t>Projekt bude zaměřen na nové uspořádání a vybavení učebny funkčním nábytkem, včetně moderních učebních pomůcek a interaktivní tabule.</t>
  </si>
  <si>
    <t>Modernizace druhé učebny informatiky</t>
  </si>
  <si>
    <t>Vybavení stávající učebny novými stoly, židlemi a novými PC</t>
  </si>
  <si>
    <t xml:space="preserve">Vybudování učebny robotiky </t>
  </si>
  <si>
    <t>Rekonstrukce a modernizace učebny chemie a přírodních věd</t>
  </si>
  <si>
    <t>Projekt bude zaměřen na rekonstrukci, nové uspořádání a vybavení učebny funkčním nábytkem, včetně moderních učebních pomůcek, dále na zkvalitnění výuky přírodních věd zapojením moderních technologií do  výuky.</t>
  </si>
  <si>
    <t>Rekonstrukce – modernizace učebny technické výuky - dílen</t>
  </si>
  <si>
    <t>Rekonstrukce – modernizace učebny informatiky VT 1, učebny chemie a fyziky a dvou učeben cizích jazyků</t>
  </si>
  <si>
    <t>Vybudování odborné jazykově-počítačové laboratoře pro výuku cizích jazyků (vč. pořízení vybavení) ze stávajících počítačových učeben – nákup nábytku, PC stanic, serveru, nové síťové rozvody, switche, dataprojektor; zajištění bezbariérového přístupu do učebny</t>
  </si>
  <si>
    <t>Rekonstrukce učebny fyziky a chemie – zavedení nového elektrického rozvodu, rozvodu plynu, digitální sítě, nábytku a pomůcek, interaktivní tabule; zajištění bezbariérového přístupu do učebny</t>
  </si>
  <si>
    <t>Rekonstrukce učeben cizích jazyků – zavedení interaktivní jazykové učebny, nákup PC stanic, vizualizéru, interaktivní tabule, nábytku; zajištění bezbariérového přístupu do učeben</t>
  </si>
  <si>
    <t>Jazykové učebny</t>
  </si>
  <si>
    <t>Vybudování venkovní učebny a arboreta na pozemku školy, renovace skleníku.</t>
  </si>
  <si>
    <t>Výstavba nových odborných učeben se zázemím pro učitele i žáky, bezbariérové WC.</t>
  </si>
  <si>
    <t>Výstavba nových učebních prostor</t>
  </si>
  <si>
    <t>ne</t>
  </si>
  <si>
    <t>plánováno</t>
  </si>
  <si>
    <t xml:space="preserve">Školní klub </t>
  </si>
  <si>
    <t xml:space="preserve">Rekonstrukce místnosti určených pro činnost školního klubu, včetně pořízení vybavení školního klubu </t>
  </si>
  <si>
    <t>Modernizace odborné učebny pro polytechniku</t>
  </si>
  <si>
    <t>Zkvalitnění výuky pro polytechnické vzdělávání (dílny)</t>
  </si>
  <si>
    <t>Naučná stezka</t>
  </si>
  <si>
    <t xml:space="preserve">Vytvoření naučné stezky, úprava mobiliáře </t>
  </si>
  <si>
    <t>venkovní</t>
  </si>
  <si>
    <t>Zahrada</t>
  </si>
  <si>
    <t>Cvičná domácnost</t>
  </si>
  <si>
    <t>Vybudování učebny, která připraví žáky ze socio-kulturně znevýhodněného prostředí na život</t>
  </si>
  <si>
    <t>Odborné učebny</t>
  </si>
  <si>
    <t>Vybudování učeben ICT, přírodních věd cizích jazyků</t>
  </si>
  <si>
    <t>Rozvody internetu, wifi - konektivita</t>
  </si>
  <si>
    <t>MŠ i ZŠ</t>
  </si>
  <si>
    <t>Třídy MŠ</t>
  </si>
  <si>
    <t>rekonstrukce a modernizace prostorů a učeben předškolního vzdělávání</t>
  </si>
  <si>
    <t>Zájmové vzdělávání</t>
  </si>
  <si>
    <t xml:space="preserve">Modernizace učeben neformálního a zájmového vzdělávání v rámci návaznosti na přírodní vědy a digitální kompetence </t>
  </si>
  <si>
    <t>ICT</t>
  </si>
  <si>
    <t>Rekonstrukce počítačové učebny</t>
  </si>
  <si>
    <t>Internet</t>
  </si>
  <si>
    <t>zvýšení konektivity školy</t>
  </si>
  <si>
    <t>Atrium</t>
  </si>
  <si>
    <t>Obrnice</t>
  </si>
  <si>
    <t>Revitalizace vnitrobloku školy - atria, temperované venkovní učebny (k využití během větší části školního roku ve všech předmětech) skleníky, dílny, přístřešky, pergoly, amfiteátr – vystoupení žáků, setkávání s rodiči a veřejností.</t>
  </si>
  <si>
    <t>Modernizace učebny Př-Ch-F</t>
  </si>
  <si>
    <t xml:space="preserve">Obnova, doplnění a modernizace zastaralé a nefunkční odborné učebny fyziky a chemie, vytvoření vhodných podmínek pro zavedení nových metod výuky s využitím moderního vybavení ve výuce odborných předmětů.Výpočetní a multimediální technika- interaktivní tabule, dataprojektor, vizualizér, notebook, tiskárna, barevná kopírka, digitální kamera, fotoaparáty, interiérové vitríny, pomůcky pro výuku žáků: mechanika, stavebnice modelů funkčních zařízení solárních, optických a polovodičových, magnetická optická sada s magnetickou tabulí, žákovské soupravy pro magnetismus a elektromagnetismus mikroskop s USB kamerou, tellurium, laboratorní soupravy pro školní chemické pokusy, měřící systémy pro výuku chemie, souprava pro chromatografii, digitální váhy a další </t>
  </si>
  <si>
    <t>ŠD- Přebudování bytu školníka na školní družinu</t>
  </si>
  <si>
    <t>Byt velikosti 2+1, 57 m2,  přizpůsobit podmínkám kolektivu  25 žáků. Provést opravu elektroinstalace + nové osvětlení, vybudování dostatečného počtu sociálních zařízení + odpady , linoleum, malba prostor včetně omyvatelných soklů, zavedení internetu, TV</t>
  </si>
  <si>
    <t>Interaktivní učebna přírodních věd a jazyků s venkovním arboretem</t>
  </si>
  <si>
    <t>Speciální zastřešení a uzavření nově vzniklého prostoru átria, zateplení a zaizolování 
------------------------------------------
Vybavení nově vzniklého prostoru – spec. audio  systém pro výuku jazyků, spec. vybavení pro odbornou učebnu přírodních věd
Přirozená propojenost s venkovním arboretem jako součástí odborné učebny-terénní úpravy, vysázení stromů, nové záhony, vodní prvky, popisné tabule</t>
  </si>
  <si>
    <t>zpracována PD</t>
  </si>
  <si>
    <t>Školní klub - dílny</t>
  </si>
  <si>
    <t>Vybudování dílny pro děti, které by mohly děti v rámci volnočasových aktivit a v rámci vyučování aktivně využívat</t>
  </si>
  <si>
    <t>Rozšíření II. stupně ZŠ (modulová stavba)</t>
  </si>
  <si>
    <t xml:space="preserve">plánováno </t>
  </si>
  <si>
    <t>Modernizace učeben pro výuku</t>
  </si>
  <si>
    <t>Nákup nábytku, interaktivní tabule vybavení notebooky pro pedagogy a tablety pro žáky (min. 30ks)</t>
  </si>
  <si>
    <t>předběžný výběr</t>
  </si>
  <si>
    <t>Vytvoření učebny Př-Ch-F</t>
  </si>
  <si>
    <t>Vybudování odborné učebny fyziky a chemie, vytvoření vhodných podmínek pro zavedení nových metod výuky s využitím moderního vybavení ve výuce odborných předmětů.</t>
  </si>
  <si>
    <t>Inovace zahradních prvků (dovybavení). Nové prvky přírodního charakteru.</t>
  </si>
  <si>
    <t>částečně zrealizováno</t>
  </si>
  <si>
    <t>Vybavení třídy nářadím, pomůckami, materiály, tematický koutek (dílnička)</t>
  </si>
  <si>
    <t>Přírodní učebna</t>
  </si>
  <si>
    <t>Altán s vybavením pro řemeslné, zahradnické a kreativní činnosti a výuku.</t>
  </si>
  <si>
    <t>Rekonstrukce bezbariérového vstupu pro děti a rodiče</t>
  </si>
  <si>
    <t>Bezbariérový nájezd a úprava vnitřních bariér (prahy, přechody mezi místnostmi)</t>
  </si>
  <si>
    <t>Pořízení keramické pece včetně materiálního vybavení pro potřeby školy a k využití pro spolupráci s rodiči</t>
  </si>
  <si>
    <t>Keramická dílna</t>
  </si>
  <si>
    <t>Zahrada smyslů k rozvoji percepčního vnímání</t>
  </si>
  <si>
    <t>Vybavení zahrady, prvky k rozvoji smyslů (hmyzí domeček, smyslový chodník, zvonkohra, bylinkový záhon atd.)</t>
  </si>
  <si>
    <t>Rozvody internetu, wifi -konektivita</t>
  </si>
  <si>
    <t>Inovační a vzdělávací centrum BRIDGE714</t>
  </si>
  <si>
    <t>BRIDGE Academy – vzdělávání IT technologií – obecně + kroužky Minecraftu a LEGO Mindstorms</t>
  </si>
  <si>
    <t>Centrum pro neformální výuku polytechnických a přírodovědných oborů</t>
  </si>
  <si>
    <t>Rekonstrukce a adaptace prostor pro rozvoj výuky přírodovědných oborů, polytechniky a digitálních kompetencí - nákup nemovitosti, zajištění bezbariérovosti objektu, vybavení učeben, pořízení didaktických pomůcek, herních a vzdělávacích prvků a pomůcek, 20 ks PC a dalších ICT pomůcek a zařízení pro neformální vzdělávání a výuku.</t>
  </si>
  <si>
    <t>Vybudování výtahu a následné stavební a terénní úpravy</t>
  </si>
  <si>
    <t>Vybudování výtahu pro vozíčkáře, tělesně postižené ze strany budovy</t>
  </si>
  <si>
    <t>Rekonstrukce a modernizace sociálních zařízení a umýváren pro děti s bezbariérovým přístupem</t>
  </si>
  <si>
    <t>Výměna vodoinstalace, umyvadel, WC, sprchy, podlahy</t>
  </si>
  <si>
    <t>Vybudování sociálního zařízení pro zaměstnance</t>
  </si>
  <si>
    <t>V prostorách bývalých skladů vybudovat sociální zařízení, WC, sprcha, umyvadlo, podlaha, vodoinstalace, elektroinstalace, vzduchotechnika</t>
  </si>
  <si>
    <t>Vybudování bezbariérového vstupu do MŠ</t>
  </si>
  <si>
    <t>Celkově zrekonstruovat vchod do budovy- nájezd pro vozíčkáře, instalace dveří s bezpečnostním senzorem na otevření, terénní úpravy-chodníky)</t>
  </si>
  <si>
    <t>„My se práce nebojíme“</t>
  </si>
  <si>
    <t>Nářadí a náčiní pro polytechnickou výchovu, environmentální vzdělávání</t>
  </si>
  <si>
    <t>Digitalizace v MŠ</t>
  </si>
  <si>
    <t>Vybudování konektivity školy k vysokorychlostnímu internetu a bezbariérového prostředí, pořízení 2 interaktivních tabulí či jiných interaktivních pomůcek-koberec, stoleček. Tablety a notebooky pro učitele</t>
  </si>
  <si>
    <t>„My se školy nebojíme“</t>
  </si>
  <si>
    <t>Vytvoření pracovního koutku – interaktivní tabule, tablety, připojení na wifi, - rozvoj grafomotoriky, předčtenářských dovedností i dalších</t>
  </si>
  <si>
    <t>Polytechnikou k poznávání</t>
  </si>
  <si>
    <t>Naše zahrada</t>
  </si>
  <si>
    <t>Vhodné nářadí a pomůcky a materiál pro práci v technickém koutku.</t>
  </si>
  <si>
    <t>Inovace zahradních prvků (dovybavení). Nové herní prvky, smyslové tabule, venkovní učebna, terénní úpravy</t>
  </si>
  <si>
    <t>Bezbariérovost v MŠ</t>
  </si>
  <si>
    <t>Interaktivní tabule</t>
  </si>
  <si>
    <t>Zkvalitnění práce s dětmi se SVP. Podpora multimediální gramotnosti dětí v MŠ. Zakoupení interaktivní tabule včetně příslušenství pro 6 školek</t>
  </si>
  <si>
    <t>Učení v přírodě zážitkově</t>
  </si>
  <si>
    <t>PC technika pro rozvoj dětí se SVP.</t>
  </si>
  <si>
    <t>Nákup PC vybavení + instalace sítě. (Rozvoj myšlení, komunikace, řeči, motoriky, kompenzační nástroje)</t>
  </si>
  <si>
    <t xml:space="preserve">Vybavení PC techniyk pro pedagogy z 16 školek. </t>
  </si>
  <si>
    <t xml:space="preserve">Vybavení PC techniky pro pedagogy s 16 školek. </t>
  </si>
  <si>
    <t>Polytechnika v MŠ, technické centrum.</t>
  </si>
  <si>
    <t>Vybudování center k polytechnickým dovednostem, včetně vybavení na MŠ (hoblice, skříňky…)</t>
  </si>
  <si>
    <t>Polytechnikou k poznávání řemesel.</t>
  </si>
  <si>
    <t>Nástroje a nářadí, pomůcky, knihy, encyklopedie, spotřební materiál</t>
  </si>
  <si>
    <t xml:space="preserve">Rozšíření kapacity mateřské školy
odloučeného pracoviště Albrechtická 414
</t>
  </si>
  <si>
    <t>Rozšíření kapacit MŠ, či využití stávajících</t>
  </si>
  <si>
    <t>Vytvoření tříd pro děti mladší 3let, ve vhodných prostorech na území města Mostu-navýšení kapacity MŠ</t>
  </si>
  <si>
    <t>Bezbariérovost</t>
  </si>
  <si>
    <t>Zpracováno</t>
  </si>
  <si>
    <t>V rámci projektu budou přebudovány prostory sauny a bazénu na multifunkční dílnu (polytechnika, výuka cizího jazyka, pokusy a experimenty a výuka na interaktivní tabuli ve všech oblastech vzdělávání dítěte). V rámci přebudování se musí zrušit bazén, dorovnat podlaha, dále místo sauny vybudovat kabinet na ukládání pomůcek, her, stavebnic atd. Je nutné zrušit sprchu a místo ní zřídit umyvadlo. Dále bude nutné vyměnit osvětlení v rámci hygienických požadavků na svítivost.  V rámci projektu bude dílna vybavena stoly a židlemi pro 28 dětí a interaktivní tabulí. Cílem projektu je naplnění předpokladů optimálního rozvoje dítěte, je tedy nutné volit vhodné formy a metody práce (prožitkové učení, kooperativní učení, hra, které jsou založené na přímých zážitcích dítěte, získávání nových zkušeností a dovedností).</t>
  </si>
  <si>
    <t>Rekonstrukce prostor pro zřízení žákovské knihovny</t>
  </si>
  <si>
    <t>Nové zřízení žákovské knihovny s možností výuky</t>
  </si>
  <si>
    <t xml:space="preserve">Vybudování bezbariérového WC </t>
  </si>
  <si>
    <t>Vybudování hřiště pro školní družinu a přípravnou třídu včetně herních prvků</t>
  </si>
  <si>
    <t>Braňany</t>
  </si>
  <si>
    <t>Bečov</t>
  </si>
  <si>
    <t>Navýšení kapacity zejména s ohledem na přijímání dětí mladších tří let do MŠ - rekonstrukce 2 poschodí, výstavba výtahu, bezbariérové úpravy</t>
  </si>
  <si>
    <t>Lužice</t>
  </si>
  <si>
    <t>Konektivita</t>
  </si>
  <si>
    <t>Zeleň</t>
  </si>
  <si>
    <t xml:space="preserve">Výstavba nového druhého NP nad celou stávající budovou Ama school.
Plus rekonstrukce stávající budovy včetně modernizace současných technologických zařízeních jako jej kotelna, vzduchotechnika a klimatizace. 
</t>
  </si>
  <si>
    <t xml:space="preserve">Výstavba nových odborných učeben I. a II., prostor pro neformální a zájmové vzdělávání, sportovní sálek, kabinety a zázemí pro pedagogické a nepedagogické pracovníky, nová sociální zařízení a technická místnost. Komunitní prostor (přednáškový sál) pro setkávání s odbornou a laickou veřejností. Služební byt. </t>
  </si>
  <si>
    <t>konetivita -rozvody internetu, wifi síť</t>
  </si>
  <si>
    <t>zpracovává se PD</t>
  </si>
  <si>
    <t>Rozšíření kapacity mateřské školky odloučeného pracoviště Albrechtická 414 - KONEKTIVITA</t>
  </si>
  <si>
    <t>Rozšíření kapacity mateřské školy odloučeného pracoviště Albrechtická 414 - VYBAVENÍ UČEBEN</t>
  </si>
  <si>
    <t>rozvody internetu, wifi síť</t>
  </si>
  <si>
    <t>Navýšení kapacity MŠ - Šikulové</t>
  </si>
  <si>
    <t>příprava PD</t>
  </si>
  <si>
    <t>zpracovává se studie</t>
  </si>
  <si>
    <t>Inkluze v MŠ -zajištění bezbariérového přístupu</t>
  </si>
  <si>
    <t>Úprava školních zahrad - zabudování zahradních prvků podporujících rozvoj motoriky dětí i se SVP.  Vybudování center mobility a dopravní výuky.</t>
  </si>
  <si>
    <t>Učení v přírodě - zimní zahrada. Centrum enviromentální výuky a experimentování.</t>
  </si>
  <si>
    <t>Odloučené pracoviště Albrechtická 414 - zeleň</t>
  </si>
  <si>
    <t>úprava venkovního prostranství</t>
  </si>
  <si>
    <t xml:space="preserve">Úprava venkovního prostranství </t>
  </si>
  <si>
    <t xml:space="preserve">Vybavení jednotlivých tříd MŠ odpovídajícím nábytkem (skříňky, stoly a židle), dětské koutky pro námětové hry, relaxační pomůcky, kouty, učební pomůcky, stěnové panely na rozvoj motoriky, vybavení leháren - postýlky, povlečení, úložné skříně, vybavení dětských wc - úchyty na ručníky, zrcadla, přepážky mezi wc, sušáky, wc pro personál a pedagogy, sklad na čistící prostředky, šatna pedagogů, šatna dětí, provozních, vybavení přípravné kuchyňky na kapacitu nových tříd - nádobí, náčiní i spotřebiče, lednice, nerezové vozíky, navýšení kapacity centrální kuchyně pro vyváření jídel - nádobí, hrnce, gastro nádoby, spotřebiče, nádoby na uchování jídel do výtahu. Vybavení kabinetu učitelek, vybavení polytechnické učebny, ředitelny, tělocvičny....kryty na topení s úložnými skříňkami. Mobilní koberce, lina, gastro vybavení, spotřebiče, kuchyňské linky  v přípravné kuchyňce. </t>
  </si>
  <si>
    <t>Informace a pokyny k tabulkám</t>
  </si>
  <si>
    <t>Rekonstrukce a modernizace školního sporotovního areálu</t>
  </si>
  <si>
    <t>Rekonstrukce školního hřiště</t>
  </si>
  <si>
    <t xml:space="preserve">Obnova stávajícího hřiště a zázemí </t>
  </si>
  <si>
    <t>Venkovní sportovní areál pro školu i veřejnost</t>
  </si>
  <si>
    <t>Rekontrukce povrchu školního hriště, obnova a modernizace vybavení venkovního sportovního vybavení. Rekonstrukce osvětlení.</t>
  </si>
  <si>
    <t>Vybudování zázemí pro školního speciálního pedagoga</t>
  </si>
  <si>
    <t>Vybudování zázemí pro speciálního pedagoga včetně materiálního vybavení určeného pro nápravy žáků se SVP.</t>
  </si>
  <si>
    <t xml:space="preserve">Ústecký kraj </t>
  </si>
  <si>
    <t>Rozšíření kapacity mateřské školy odloučeného pracoviště U Cáchovny</t>
  </si>
  <si>
    <t>zpracovaná studie</t>
  </si>
  <si>
    <t xml:space="preserve">Projekt je zaměřen na přesavbu nových prostor a vybavení nábytkem a moderními pomůckami </t>
  </si>
  <si>
    <t>Terénní úpravy areálu školy , výsadba zeleně, vybudování přístupového chodníku v prostotu venkovní učebny</t>
  </si>
  <si>
    <t xml:space="preserve">Terénní úpravy areálu školy , výsadba zeleně, vybudování přístupového chodníku v prostotu venkovní učebny , úprava vekovního prostranství školy </t>
  </si>
  <si>
    <t>studie proveditelnosti</t>
  </si>
  <si>
    <t>Terénní úpravy areálu školy, výsadba zeleně</t>
  </si>
  <si>
    <t>Rekonstrukce a modernizace učebny robotiky +pc, učebny pro cizí jazyky a učebnu chemie</t>
  </si>
  <si>
    <t xml:space="preserve">Rekonstrukce učebny robotiky a pc, podpora výuky  práce s digitální technologií, nákup učebních pomůcek k podpoře této výuky. </t>
  </si>
  <si>
    <t>Modernizace a rekonstrukce sportovního areálu</t>
  </si>
  <si>
    <t>Rekonstrukce a modernizace stávajícícho sportovního zázemí, včetně nafukovací haly</t>
  </si>
  <si>
    <t xml:space="preserve">Rozšíření kapacity o jednu kmenovou učebnu. Včetně bezbariérovosti (výtah + vstupy) a sociálního zázemí. Rozšíření konektivity v celém prostranství. Úprava venkovního prostranství a výsadba zeleně. </t>
  </si>
  <si>
    <t>Nástavba na střeše školní budovy, přístupná z učebny biologie. Skleník, který bude sloužit k praktické výuce předmětů přírodních věd.</t>
  </si>
  <si>
    <t>zpracovává se PD
3D tiskárna zajištěna, interaktivní tabule se postupně dokupují dle dispozičních finančních prostředků</t>
  </si>
  <si>
    <t>Modernizace povrchů a drenáže. Modernizace a rekonstrukce školního sportovního areálu, vybudování workoutového hřiště, instalace herních prvků pro školní družinu a školní klub</t>
  </si>
  <si>
    <t>Modernizace PC učebny obnovení stávajících zastaralých PC, 3D tiskárna, interaktivní tabule, instalace, antiviry + přestavba třídy</t>
  </si>
  <si>
    <t xml:space="preserve">Modernizace učebny přírodních věd, nákup multimediální techniky, instalace, SW, antiviry + přestavba třídy. Vybudování skleníku pro praktickou výuku. </t>
  </si>
  <si>
    <t>Vybudování nového hřiště</t>
  </si>
  <si>
    <t>Navýšení kapacity školní družiny včetně venkovního hřiště</t>
  </si>
  <si>
    <t xml:space="preserve">Projekt je zaměřen na navýšení kapacity prostor školní družiny včetně vybudování venkovního hřiště. </t>
  </si>
  <si>
    <t>Zázemí pro školní poradenské pracoviště včetně komunitních aktivit</t>
  </si>
  <si>
    <t>Modernizace prostor školní cvičné kuchyně</t>
  </si>
  <si>
    <t>Rekonstrukce a modernizace školního sportovního areálu</t>
  </si>
  <si>
    <t>Rekonstrukce a modernizace učebny pro cizí jazyky včetně nákupu vybavení, učebních pomůcek a nezbytné technologie. Modernizace kabinetu.</t>
  </si>
  <si>
    <t>Rekonstrukce a modernizace učebny pro výuku chemie včetně nákupu vybavení, učebních pomůcek a nezbytné technologie. Modernizace kabinetu</t>
  </si>
  <si>
    <t xml:space="preserve">Vybudování bezbariérového WC a rampy. </t>
  </si>
  <si>
    <t xml:space="preserve">Rekonstrukce a modernizace učebny pc včetně nákupu vybavení, učebních pomůcek a nezbytné technologie. Modernizace kabinetu. </t>
  </si>
  <si>
    <t xml:space="preserve">Rekonstrukce a modernizace učebny pro cizí jazyky včetně nákupu vybavení, učebních pomůcek a nezbytné technologie. Modernizace kabinetu. </t>
  </si>
  <si>
    <t xml:space="preserve">Rekonstrukce a modernizace učebny fyziky včetně nákupu vybavení, učebních pomůcek a nezbytné technologie. Modernizace kabinetu. </t>
  </si>
  <si>
    <t xml:space="preserve">Zázemí pro činnost školních družin a školního klubu. </t>
  </si>
  <si>
    <t>Kompletní rekonstrukce kinosálu včetně audioviztuální techniky a osvětlení. Výměna stávajícího zázemí kinosálu (hlediště, jeviště). Rekonstrukce stávajících prostor školních družin včetně nábytku a vybavení. Rekonstrukce, modernizace a rozšíření stávajících venkovních herních prvků pro školní družinu a přípravnou třídu.</t>
  </si>
  <si>
    <t>Terénní a sadové úpravy včetně oplocení</t>
  </si>
  <si>
    <t xml:space="preserve">Terénní úpravy areálu školy, výsadba zeleně. Úprava stávajícího oplocení areálu školy. </t>
  </si>
  <si>
    <t>Přístavba nových učeben. Digitální technologie v umění.</t>
  </si>
  <si>
    <t>Učebna informačních technologií</t>
  </si>
  <si>
    <t>Divadelní kinosál</t>
  </si>
  <si>
    <t>Venkovní učebna včetně sadových a terénních úprav.</t>
  </si>
  <si>
    <t xml:space="preserve">Přestavba prostor původního bytu školníka. Učebna bude zaměřená na 3D grafiku a tisk, virtuální realitu a moderní informační technologie. </t>
  </si>
  <si>
    <t xml:space="preserve">Modernizace stávajícího divadelního sálu pro využití výuky filmu, moderní kino projekce, komunitního setkávání a realizace přednášek. </t>
  </si>
  <si>
    <t xml:space="preserve">Vybudování bezbariérového sociálního zázemí, schodolez a rampa. </t>
  </si>
  <si>
    <t>Přístavba nových učeben pro výtvarný a hudební obor a pořízení digitálních technologií pro moderní výuku v oblasti audiovizuálnního umění, např. počítačové grafiky, 3D grafiky, digitální fotografie, animace, filmu a studiové hudení tvroby. Dále kompletní bezbariérovost objektu -  výtah, sociální zařízení a zlepšení konektivity školy.</t>
  </si>
  <si>
    <t>Celková rekonstrukce povrchů - nové nástřiky a doplnění tartanových povrchů</t>
  </si>
  <si>
    <t>Učebna přírodních věd a kabinet</t>
  </si>
  <si>
    <t xml:space="preserve">Modrnizace a rekonstrukce učebny přírodních věd. Vybavení nábytkem a specializovaným vybavení pro výuku. </t>
  </si>
  <si>
    <t>Terénní a sadové úpravy vč. oplocení</t>
  </si>
  <si>
    <t>nutno zadat studii</t>
  </si>
  <si>
    <t>Úprava přístupových cest vč. oplocení areálu. Výsadba zeleně.</t>
  </si>
  <si>
    <t>Odborná učebna pro přírodovědné vzdělávání a kabinetu.</t>
  </si>
  <si>
    <t>Rekonstrukce učebny chemie, včetně nového zázemí pro laboratorní pokusy a praktické ukázky. Modernizcae kabinetu vč. vybavení.</t>
  </si>
  <si>
    <t>Odborná učebna na výuku přírodovědných předmětů a kabinet. (navyšování kapacity školy)</t>
  </si>
  <si>
    <t xml:space="preserve">Vybudování nové učebny s přírodovědným zaměřením a moderními technologiemi, je nutné upravit stávající prostory (v současné době dílna školníka). Odebrání staré dlažby, nové lino, rozvody vody a elektřiny, nové umyvadlo, instalace nábytku (pracovní stoly) a úložných skříní, nákup odpovídajících učebních pomůcek. PC, interaktivní panel s pevným připojením k internetové síti. Modernizace kabinetu včetně vybavení. </t>
  </si>
  <si>
    <t xml:space="preserve">Rekonstrukce stávajících prostor pro výuku žáků se speciálními vzdělávacími potřebami a prostor pro mimoškolní zájmovou činnost-školního klubu. Celková rekontrukce těchto prostorů - nové lino, nový nábytek, nové vzdělávací pomůcky, technologie. </t>
  </si>
  <si>
    <t>STEM třída budoucnosti (navyšování kapacity). Vybudování odborných učeben pro polytechnické vzdělávání spolu s digitálními technologiemi. Zeleň.</t>
  </si>
  <si>
    <t xml:space="preserve">Rekonstrukce vestibulu + atria školy (zaměření na environmentální výchovu), vytvoření zcela nové učebny. Úprava stávajících prostorů, nutná celková rekonstrukce prostor (místo dlažby nové lino), nákup pomůcek k výuce IT a odborných předmětů (notebooky, interaktivní panel, VR brýle, 3D tiskárna, tablety apod.). Vybudování odborné učebny venku, úprava stávajícího povrchu, celkově vytvořit určitou koncepci, jak s místem pracovat. Úprava stávající pergoly, zahradní nábytek, přístroje pro environmentální výchovu (malá větrná a solární elektrárna, moderní meteorologická stanice apod.). Bude potřeba celková rekunstrukce venkovních prostor. Včetně zeleně. </t>
  </si>
  <si>
    <t>nutno zadat PD</t>
  </si>
  <si>
    <t>Sadové a terénní úpravy vč. bezbariérových přístupů do budovy školy</t>
  </si>
  <si>
    <t>Terénní úpravy areálu školy, výsadba zeleně, vybudování přístupových chodníků, oplocení a osvětlení v celém areálu</t>
  </si>
  <si>
    <t>Vybudování nové učebny robotiky, nákup učebních pomůcek pro výuku robotiky. Nová elektroinstalace a podlahy. Modernizace kabinetu včetně vybavení.</t>
  </si>
  <si>
    <t>Vybudování venkovní učebny vč. bezbariérových přístupů</t>
  </si>
  <si>
    <t xml:space="preserve">Vybudování venkovní učebny na areálu školy. Úprava prostraství. Nutnost vybudování bezbariérového přístupu. </t>
  </si>
  <si>
    <t>zadaná studie</t>
  </si>
  <si>
    <t>Vybudování venkovní učebny</t>
  </si>
  <si>
    <t xml:space="preserve">Vybudování venkovní učebny v areálu školy. </t>
  </si>
  <si>
    <t>Vytvoření venkovní učebny pro potřeby školy napříč všmi obory ZUŠ. Včetně možnosti venkovní projekce (letní kino) aj.</t>
  </si>
  <si>
    <t>Projekt je zaměřen na stavební úpravy a dovybavení nábytkem  kuchyňky , dále i vybavením moderními stroji.</t>
  </si>
  <si>
    <t xml:space="preserve">Úprava povrchů. Sportovní  areál nevyhovuje již hygienickým podmínkám. </t>
  </si>
  <si>
    <t>Rekonstrukce a modernizace učebny pc, učebny pro cizí jazyky a učebny fyziky</t>
  </si>
  <si>
    <t xml:space="preserve">Úprava školní zahrady ZŠ - 2 části odpočinková (altán, učebna) a výuková (ekosystémy, pěstitelství)
Úpravy zahrady MŠ (venkovní učebna, venkovní herní prvky)
</t>
  </si>
  <si>
    <t>1. mateřská škola, Most, příspěvková organizace</t>
  </si>
  <si>
    <t xml:space="preserve"> Pobytem venku k inkluzi a podpoře rozvoje dětí se SVP</t>
  </si>
  <si>
    <t xml:space="preserve">Statutární město Most </t>
  </si>
  <si>
    <t xml:space="preserve">Druhá učebna informatiky </t>
  </si>
  <si>
    <r>
      <t xml:space="preserve">Výtah do školy
</t>
    </r>
    <r>
      <rPr>
        <sz val="10"/>
        <rFont val="Calibri"/>
        <family val="2"/>
        <charset val="238"/>
        <scheme val="minor"/>
      </rPr>
      <t>Bezbariérovost</t>
    </r>
  </si>
  <si>
    <r>
      <rPr>
        <strike/>
        <sz val="11"/>
        <rFont val="Calibri"/>
        <family val="2"/>
        <charset val="238"/>
        <scheme val="minor"/>
      </rPr>
      <t>4000000</t>
    </r>
    <r>
      <rPr>
        <sz val="11"/>
        <rFont val="Calibri"/>
        <family val="2"/>
        <charset val="238"/>
        <scheme val="minor"/>
      </rPr>
      <t xml:space="preserve">
5 000 000</t>
    </r>
  </si>
  <si>
    <r>
      <rPr>
        <strike/>
        <sz val="11"/>
        <rFont val="Calibri"/>
        <family val="2"/>
        <charset val="238"/>
        <scheme val="minor"/>
      </rPr>
      <t>2020</t>
    </r>
    <r>
      <rPr>
        <sz val="11"/>
        <rFont val="Calibri"/>
        <family val="2"/>
        <charset val="238"/>
        <scheme val="minor"/>
      </rPr>
      <t xml:space="preserve">
2022</t>
    </r>
  </si>
  <si>
    <r>
      <t xml:space="preserve">2025
</t>
    </r>
    <r>
      <rPr>
        <sz val="11"/>
        <rFont val="Calibri"/>
        <family val="2"/>
        <charset val="238"/>
        <scheme val="minor"/>
      </rPr>
      <t>2027</t>
    </r>
  </si>
  <si>
    <r>
      <t xml:space="preserve">Plánováno
</t>
    </r>
    <r>
      <rPr>
        <sz val="11"/>
        <rFont val="Calibri"/>
        <family val="2"/>
        <charset val="238"/>
        <scheme val="minor"/>
      </rPr>
      <t>zpracovává se PD</t>
    </r>
  </si>
  <si>
    <t>Terénní a sadové úpravy areálu školy, zeleň</t>
  </si>
  <si>
    <r>
      <t xml:space="preserve">1000000
</t>
    </r>
    <r>
      <rPr>
        <sz val="11"/>
        <rFont val="Calibri"/>
        <family val="2"/>
        <charset val="238"/>
        <scheme val="minor"/>
      </rPr>
      <t>2 000 000</t>
    </r>
  </si>
  <si>
    <r>
      <t xml:space="preserve">2022
</t>
    </r>
    <r>
      <rPr>
        <sz val="11"/>
        <rFont val="Calibri"/>
        <family val="2"/>
        <charset val="238"/>
        <scheme val="minor"/>
      </rPr>
      <t>2025</t>
    </r>
  </si>
  <si>
    <r>
      <t xml:space="preserve">2020
</t>
    </r>
    <r>
      <rPr>
        <sz val="11"/>
        <rFont val="Calibri"/>
        <family val="2"/>
        <charset val="238"/>
        <scheme val="minor"/>
      </rPr>
      <t>2022</t>
    </r>
  </si>
  <si>
    <r>
      <rPr>
        <strike/>
        <sz val="11"/>
        <rFont val="Calibri"/>
        <family val="2"/>
        <charset val="238"/>
        <scheme val="minor"/>
      </rPr>
      <t>2025</t>
    </r>
    <r>
      <rPr>
        <sz val="11"/>
        <rFont val="Calibri"/>
        <family val="2"/>
        <charset val="238"/>
        <scheme val="minor"/>
      </rPr>
      <t xml:space="preserve">
2027</t>
    </r>
  </si>
  <si>
    <r>
      <rPr>
        <strike/>
        <sz val="11"/>
        <rFont val="Calibri"/>
        <family val="2"/>
        <charset val="238"/>
        <scheme val="minor"/>
      </rPr>
      <t>2026</t>
    </r>
    <r>
      <rPr>
        <sz val="11"/>
        <rFont val="Calibri"/>
        <family val="2"/>
        <charset val="238"/>
        <scheme val="minor"/>
      </rPr>
      <t xml:space="preserve">
2027</t>
    </r>
  </si>
  <si>
    <r>
      <t xml:space="preserve">Odborná učebna přírodních věd </t>
    </r>
    <r>
      <rPr>
        <strike/>
        <sz val="10"/>
        <rFont val="Calibri"/>
        <family val="2"/>
        <charset val="238"/>
        <scheme val="minor"/>
      </rPr>
      <t xml:space="preserve">s virtuální realitou </t>
    </r>
    <r>
      <rPr>
        <sz val="10"/>
        <rFont val="Calibri"/>
        <family val="2"/>
        <charset val="238"/>
        <scheme val="minor"/>
      </rPr>
      <t>- vybavení  nábytkem a technologiemi. Skleník pro praktickou výuku.</t>
    </r>
  </si>
  <si>
    <t>Odborná učebna cizích jazyků - vybavení nábytkem a technologiemi + kabinet.</t>
  </si>
  <si>
    <t>Odborná učebna pro výuku jazyků, kabinet.</t>
  </si>
  <si>
    <t>Specializovaný systém pro výuku cizích jazyků, audiovizuální technologie (interaktivní tabule, datová projekce, ozvučení učebny). Modernizace kabinetu vč. vybavení.</t>
  </si>
  <si>
    <r>
      <t xml:space="preserve">2022
</t>
    </r>
    <r>
      <rPr>
        <sz val="11"/>
        <rFont val="Calibri"/>
        <family val="2"/>
        <charset val="238"/>
        <scheme val="minor"/>
      </rPr>
      <t>2021</t>
    </r>
  </si>
  <si>
    <r>
      <t xml:space="preserve">2023
</t>
    </r>
    <r>
      <rPr>
        <sz val="11"/>
        <rFont val="Calibri"/>
        <family val="2"/>
        <charset val="238"/>
        <scheme val="minor"/>
      </rPr>
      <t>2027</t>
    </r>
  </si>
  <si>
    <r>
      <t xml:space="preserve">vnitřní
</t>
    </r>
    <r>
      <rPr>
        <sz val="11"/>
        <rFont val="Calibri"/>
        <family val="2"/>
        <charset val="238"/>
        <scheme val="minor"/>
      </rPr>
      <t>x</t>
    </r>
  </si>
  <si>
    <r>
      <t xml:space="preserve">Rekonstrukce prostor cvičné kuchyně - zpracování projektové dokumentace </t>
    </r>
    <r>
      <rPr>
        <strike/>
        <sz val="8"/>
        <rFont val="Calibri"/>
        <family val="2"/>
        <charset val="238"/>
        <scheme val="minor"/>
      </rPr>
      <t>s dodržením podmínek bezbariérovosti.</t>
    </r>
    <r>
      <rPr>
        <sz val="8"/>
        <rFont val="Calibri"/>
        <family val="2"/>
        <charset val="238"/>
        <scheme val="minor"/>
      </rPr>
      <t xml:space="preserve"> Stavební úpravy (elektroinstalace, rozvod vody), úprava stěn (štukování), výměna lina včetně stěrky, nákup a montáž nového nábytku a vybavení. </t>
    </r>
  </si>
  <si>
    <r>
      <t xml:space="preserve">Rekonstrukce PC učebny
</t>
    </r>
    <r>
      <rPr>
        <sz val="10"/>
        <rFont val="Calibri"/>
        <family val="2"/>
        <charset val="238"/>
        <scheme val="minor"/>
      </rPr>
      <t>Učebna IT a kabinet</t>
    </r>
  </si>
  <si>
    <t xml:space="preserve">Modernizace PC učebeny  obnovení stávajících zastaralých PC , instalace, antiviry + přestavba tříd. Vybavení nábytkem a technologiemi. Modernizace kabinetu včetně vybavení. </t>
  </si>
  <si>
    <r>
      <t xml:space="preserve">Žádný z ukazatelů není zpracován
</t>
    </r>
    <r>
      <rPr>
        <sz val="11"/>
        <rFont val="Calibri"/>
        <family val="2"/>
        <charset val="238"/>
        <scheme val="minor"/>
      </rPr>
      <t>nutno zadat studii</t>
    </r>
  </si>
  <si>
    <r>
      <t xml:space="preserve">Rekonstrukce a vybavení učebny fyziky
</t>
    </r>
    <r>
      <rPr>
        <sz val="10"/>
        <rFont val="Calibri"/>
        <family val="2"/>
        <charset val="238"/>
        <scheme val="minor"/>
      </rPr>
      <t>Modernizace učebny fyziky</t>
    </r>
  </si>
  <si>
    <r>
      <t xml:space="preserve">500000
</t>
    </r>
    <r>
      <rPr>
        <sz val="11"/>
        <rFont val="Calibri"/>
        <family val="2"/>
        <charset val="238"/>
        <scheme val="minor"/>
      </rPr>
      <t>800 000</t>
    </r>
  </si>
  <si>
    <r>
      <rPr>
        <strike/>
        <sz val="11"/>
        <rFont val="Calibri"/>
        <family val="2"/>
        <charset val="238"/>
        <scheme val="minor"/>
      </rPr>
      <t>2019</t>
    </r>
    <r>
      <rPr>
        <sz val="11"/>
        <rFont val="Calibri"/>
        <family val="2"/>
        <charset val="238"/>
        <scheme val="minor"/>
      </rPr>
      <t xml:space="preserve">
2021</t>
    </r>
  </si>
  <si>
    <r>
      <rPr>
        <strike/>
        <sz val="11"/>
        <rFont val="Calibri"/>
        <family val="2"/>
        <charset val="238"/>
        <scheme val="minor"/>
      </rPr>
      <t>2023</t>
    </r>
    <r>
      <rPr>
        <sz val="11"/>
        <rFont val="Calibri"/>
        <family val="2"/>
        <charset val="238"/>
        <scheme val="minor"/>
      </rPr>
      <t xml:space="preserve">
2027</t>
    </r>
  </si>
  <si>
    <r>
      <t xml:space="preserve">350000
</t>
    </r>
    <r>
      <rPr>
        <sz val="11"/>
        <rFont val="Calibri"/>
        <family val="2"/>
        <charset val="238"/>
        <scheme val="minor"/>
      </rPr>
      <t>800 000</t>
    </r>
  </si>
  <si>
    <r>
      <t xml:space="preserve">2019
</t>
    </r>
    <r>
      <rPr>
        <sz val="11"/>
        <rFont val="Calibri"/>
        <family val="2"/>
        <charset val="238"/>
        <scheme val="minor"/>
      </rPr>
      <t>2021</t>
    </r>
  </si>
  <si>
    <r>
      <t xml:space="preserve">2021
</t>
    </r>
    <r>
      <rPr>
        <sz val="11"/>
        <rFont val="Calibri"/>
        <family val="2"/>
        <charset val="238"/>
        <scheme val="minor"/>
      </rPr>
      <t>2027</t>
    </r>
  </si>
  <si>
    <t>Vybudování učebny robotiky a multifunkční učebna polytechnického vzdělávání</t>
  </si>
  <si>
    <t>Projekt bude zaměřen na vybudování nové učebny robotiky a nákupu učebních pomůcek pro výuku robotiky, dále je projekt zaměřen na vybavení žákovských dílen moderními pomůckami</t>
  </si>
  <si>
    <r>
      <rPr>
        <strike/>
        <sz val="11"/>
        <rFont val="Calibri"/>
        <family val="2"/>
        <charset val="238"/>
        <scheme val="minor"/>
      </rPr>
      <t xml:space="preserve">2000000
</t>
    </r>
    <r>
      <rPr>
        <sz val="11"/>
        <rFont val="Calibri"/>
        <family val="2"/>
        <charset val="238"/>
        <scheme val="minor"/>
      </rPr>
      <t>10 000 000</t>
    </r>
  </si>
  <si>
    <r>
      <rPr>
        <strike/>
        <sz val="11"/>
        <rFont val="Calibri"/>
        <family val="2"/>
        <charset val="238"/>
        <scheme val="minor"/>
      </rPr>
      <t xml:space="preserve">2020
</t>
    </r>
    <r>
      <rPr>
        <sz val="11"/>
        <rFont val="Calibri"/>
        <family val="2"/>
        <charset val="238"/>
        <scheme val="minor"/>
      </rPr>
      <t>2021</t>
    </r>
  </si>
  <si>
    <r>
      <rPr>
        <strike/>
        <sz val="11"/>
        <rFont val="Calibri"/>
        <family val="2"/>
        <charset val="238"/>
        <scheme val="minor"/>
      </rPr>
      <t>2022</t>
    </r>
    <r>
      <rPr>
        <sz val="11"/>
        <rFont val="Calibri"/>
        <family val="2"/>
        <charset val="238"/>
        <scheme val="minor"/>
      </rPr>
      <t xml:space="preserve">
2027</t>
    </r>
  </si>
  <si>
    <r>
      <rPr>
        <strike/>
        <sz val="11"/>
        <rFont val="Calibri"/>
        <family val="2"/>
        <charset val="238"/>
        <scheme val="minor"/>
      </rPr>
      <t>2022</t>
    </r>
    <r>
      <rPr>
        <sz val="11"/>
        <rFont val="Calibri"/>
        <family val="2"/>
        <charset val="238"/>
        <scheme val="minor"/>
      </rPr>
      <t xml:space="preserve">
2021</t>
    </r>
  </si>
  <si>
    <r>
      <rPr>
        <strike/>
        <sz val="11"/>
        <rFont val="Calibri"/>
        <family val="2"/>
        <charset val="238"/>
        <scheme val="minor"/>
      </rPr>
      <t>2024</t>
    </r>
    <r>
      <rPr>
        <sz val="11"/>
        <rFont val="Calibri"/>
        <family val="2"/>
        <charset val="238"/>
        <scheme val="minor"/>
      </rPr>
      <t xml:space="preserve">
2027</t>
    </r>
  </si>
  <si>
    <r>
      <t xml:space="preserve">Vybudování </t>
    </r>
    <r>
      <rPr>
        <strike/>
        <sz val="9"/>
        <rFont val="Calibri"/>
        <family val="2"/>
        <charset val="238"/>
        <scheme val="minor"/>
      </rPr>
      <t xml:space="preserve">dvou </t>
    </r>
    <r>
      <rPr>
        <sz val="9"/>
        <rFont val="Calibri"/>
        <family val="2"/>
        <charset val="238"/>
        <scheme val="minor"/>
      </rPr>
      <t>jedné jazykových učeben.</t>
    </r>
  </si>
  <si>
    <r>
      <t xml:space="preserve">3000000
</t>
    </r>
    <r>
      <rPr>
        <sz val="11"/>
        <rFont val="Calibri"/>
        <family val="2"/>
        <charset val="238"/>
        <scheme val="minor"/>
      </rPr>
      <t>5 000 000</t>
    </r>
  </si>
  <si>
    <r>
      <rPr>
        <sz val="10"/>
        <rFont val="Calibri"/>
        <family val="2"/>
        <charset val="238"/>
        <scheme val="minor"/>
      </rPr>
      <t>Venkovní učebna</t>
    </r>
    <r>
      <rPr>
        <strike/>
        <sz val="10"/>
        <rFont val="Calibri"/>
        <family val="2"/>
        <charset val="238"/>
        <scheme val="minor"/>
      </rPr>
      <t xml:space="preserve"> Venkovní arboretum s učebnou</t>
    </r>
  </si>
  <si>
    <r>
      <t xml:space="preserve">plánováno
</t>
    </r>
    <r>
      <rPr>
        <sz val="11"/>
        <rFont val="Calibri"/>
        <family val="2"/>
        <charset val="238"/>
        <scheme val="minor"/>
      </rPr>
      <t>zpracovává se PD</t>
    </r>
  </si>
  <si>
    <r>
      <rPr>
        <strike/>
        <sz val="10"/>
        <rFont val="Calibri"/>
        <family val="2"/>
        <charset val="238"/>
        <scheme val="minor"/>
      </rPr>
      <t>Renovace</t>
    </r>
    <r>
      <rPr>
        <sz val="10"/>
        <rFont val="Calibri"/>
        <family val="2"/>
        <charset val="238"/>
        <scheme val="minor"/>
      </rPr>
      <t xml:space="preserve"> Vybudování dvou učeben ICT</t>
    </r>
  </si>
  <si>
    <r>
      <rPr>
        <strike/>
        <sz val="9"/>
        <rFont val="Calibri"/>
        <family val="2"/>
        <charset val="238"/>
        <scheme val="minor"/>
      </rPr>
      <t>Renovace</t>
    </r>
    <r>
      <rPr>
        <sz val="9"/>
        <rFont val="Calibri"/>
        <family val="2"/>
        <charset val="238"/>
        <scheme val="minor"/>
      </rPr>
      <t xml:space="preserve"> Vybudování dvou učeben ICT - doplnění 3D technologiemi.</t>
    </r>
  </si>
  <si>
    <t>Vybudování venkovní učebny. Sadové a terénní úpravy.</t>
  </si>
  <si>
    <r>
      <t>Výstavba</t>
    </r>
    <r>
      <rPr>
        <strike/>
        <sz val="9"/>
        <rFont val="Calibri"/>
        <family val="2"/>
        <charset val="238"/>
        <scheme val="minor"/>
      </rPr>
      <t xml:space="preserve"> altánu</t>
    </r>
    <r>
      <rPr>
        <sz val="9"/>
        <rFont val="Calibri"/>
        <family val="2"/>
        <charset val="238"/>
        <scheme val="minor"/>
      </rPr>
      <t xml:space="preserve"> venkovní učebny v areálu školy se sezením pro jednu třídu pro sběr přírodního materiálu, ekologickou výchovu, výtvarného ateliéru aj.</t>
    </r>
  </si>
  <si>
    <r>
      <rPr>
        <strike/>
        <sz val="11"/>
        <rFont val="Calibri"/>
        <family val="2"/>
        <charset val="238"/>
        <scheme val="minor"/>
      </rPr>
      <t>1000000</t>
    </r>
    <r>
      <rPr>
        <sz val="11"/>
        <rFont val="Calibri"/>
        <family val="2"/>
        <charset val="238"/>
        <scheme val="minor"/>
      </rPr>
      <t xml:space="preserve">
6 000 000</t>
    </r>
  </si>
  <si>
    <r>
      <t xml:space="preserve">2022
</t>
    </r>
    <r>
      <rPr>
        <sz val="11"/>
        <rFont val="Calibri"/>
        <family val="2"/>
        <charset val="238"/>
        <scheme val="minor"/>
      </rPr>
      <t>2027</t>
    </r>
  </si>
  <si>
    <t>Vybudování (přestavba) prostor pro zřízení školního poradenského pracoviště, rekonstrukce reedukační učebny se speciálními vzdělávacími potřebami</t>
  </si>
  <si>
    <r>
      <t xml:space="preserve">4000000
</t>
    </r>
    <r>
      <rPr>
        <sz val="11"/>
        <rFont val="Calibri"/>
        <family val="2"/>
        <charset val="238"/>
        <scheme val="minor"/>
      </rPr>
      <t>5 000 000</t>
    </r>
  </si>
  <si>
    <t>Úprava školní zahrady ZŠ - 2 části odpočinková (altán, učebna) a výuková (ekosystémy, pěstitelství). Úpravy zahrady MŠ (venkovní učebna, venkovní herní prvky)</t>
  </si>
  <si>
    <r>
      <t xml:space="preserve">ano
</t>
    </r>
    <r>
      <rPr>
        <sz val="11"/>
        <rFont val="Calibri"/>
        <family val="2"/>
        <charset val="238"/>
        <scheme val="minor"/>
      </rPr>
      <t>x</t>
    </r>
  </si>
  <si>
    <r>
      <t xml:space="preserve">Vybudování samostatné třídy pro 3. trojročí s vlastním zázemím odločeným od hlavní budovy školy - modulová stavba
</t>
    </r>
    <r>
      <rPr>
        <sz val="8"/>
        <rFont val="Calibri"/>
        <family val="2"/>
        <charset val="238"/>
        <scheme val="minor"/>
      </rPr>
      <t>Rozšířením zázemí pro II. stupeň ZŠ je míněna přístavba, rekonstrukce či výstavba kmenové_odborné učebny pro žáky 7.,8. a 9. tříd. Součástí rozšířeného zázemí pro II. stupeň je výstavba zázemí pro školní klub a družinu žáků ZŠ.</t>
    </r>
    <r>
      <rPr>
        <strike/>
        <sz val="8"/>
        <rFont val="Calibri"/>
        <family val="2"/>
        <charset val="238"/>
        <scheme val="minor"/>
      </rPr>
      <t xml:space="preserve">
</t>
    </r>
  </si>
  <si>
    <r>
      <t xml:space="preserve">5000000
</t>
    </r>
    <r>
      <rPr>
        <sz val="11"/>
        <rFont val="Calibri"/>
        <family val="2"/>
        <charset val="238"/>
        <scheme val="minor"/>
      </rPr>
      <t>15 000 000</t>
    </r>
  </si>
  <si>
    <r>
      <t xml:space="preserve">Ano - se SVČ
</t>
    </r>
    <r>
      <rPr>
        <sz val="11"/>
        <rFont val="Calibri"/>
        <family val="2"/>
        <charset val="238"/>
        <scheme val="minor"/>
      </rPr>
      <t>x</t>
    </r>
  </si>
  <si>
    <r>
      <t xml:space="preserve">Dovybavení herními prvky – lezecké plochy, </t>
    </r>
    <r>
      <rPr>
        <strike/>
        <sz val="9"/>
        <rFont val="Calibri"/>
        <family val="2"/>
        <charset val="238"/>
        <scheme val="minor"/>
      </rPr>
      <t>mlhoviště</t>
    </r>
    <r>
      <rPr>
        <sz val="9"/>
        <rFont val="Calibri"/>
        <family val="2"/>
        <charset val="238"/>
        <scheme val="minor"/>
      </rPr>
      <t xml:space="preserve"> výměna povrchu na školní zahradě za měkký s barevnými plochami, </t>
    </r>
    <r>
      <rPr>
        <strike/>
        <sz val="9"/>
        <rFont val="Calibri"/>
        <family val="2"/>
        <charset val="238"/>
        <scheme val="minor"/>
      </rPr>
      <t>pítka</t>
    </r>
  </si>
  <si>
    <r>
      <t xml:space="preserve">Vybudování </t>
    </r>
    <r>
      <rPr>
        <strike/>
        <sz val="9"/>
        <rFont val="Calibri"/>
        <family val="2"/>
        <charset val="238"/>
        <scheme val="minor"/>
      </rPr>
      <t>skleníků</t>
    </r>
    <r>
      <rPr>
        <sz val="9"/>
        <rFont val="Calibri"/>
        <family val="2"/>
        <charset val="238"/>
        <scheme val="minor"/>
      </rPr>
      <t xml:space="preserve"> ploch pro pěstitelské práce, vybudování loučky na zahradě MŠ</t>
    </r>
  </si>
  <si>
    <r>
      <t xml:space="preserve">10000000
</t>
    </r>
    <r>
      <rPr>
        <sz val="11"/>
        <rFont val="Calibri"/>
        <family val="2"/>
        <charset val="238"/>
        <scheme val="minor"/>
      </rPr>
      <t>12 000 000</t>
    </r>
  </si>
  <si>
    <t>Stavební úpravy pro bezbariérovost školky (vstupy, vchody, bezbariérové WC), výtah</t>
  </si>
  <si>
    <r>
      <t xml:space="preserve">1000000
</t>
    </r>
    <r>
      <rPr>
        <sz val="11"/>
        <rFont val="Calibri"/>
        <family val="2"/>
        <charset val="238"/>
        <scheme val="minor"/>
      </rPr>
      <t>4 000 000</t>
    </r>
  </si>
  <si>
    <t>Pavilon tělocvičny</t>
  </si>
  <si>
    <t>Rekonstrukce pavilonu tělocvičny a školních dílen včetně sociálních zařízení</t>
  </si>
  <si>
    <t>vnitřní
x</t>
  </si>
  <si>
    <t>zrealizováno 3/2022</t>
  </si>
  <si>
    <t>Virtuální třída</t>
  </si>
  <si>
    <t>ústecký kraj</t>
  </si>
  <si>
    <t>Generální oprava školního hřiště</t>
  </si>
  <si>
    <t>Rekonstrukce umělého povrchu hřiště, který již nevyhovuje, rekonstrukce oplocení, sítí, nátěry dřevěných a kovových prvků</t>
  </si>
  <si>
    <t>Rekonstrukce tělocvičny</t>
  </si>
  <si>
    <t>Demontáž stávající podlahy včetně podkladního roštu v tělocvičně, vystěrkování, broušení, montáž sportovní podlahy podlepením, montáž soklové lišty,  vymalování, nové kryty na topení</t>
  </si>
  <si>
    <t>Technické vybavení (tiskárna, scaner, PC, relaxační prvky pro žáky, klidová zóna, reedukační učebna)</t>
  </si>
  <si>
    <t>2021
2022</t>
  </si>
  <si>
    <r>
      <t xml:space="preserve">300000
</t>
    </r>
    <r>
      <rPr>
        <sz val="11"/>
        <rFont val="Calibri"/>
        <family val="2"/>
        <charset val="238"/>
        <scheme val="minor"/>
      </rPr>
      <t>600 000</t>
    </r>
  </si>
  <si>
    <t xml:space="preserve">vnitřní
x
</t>
  </si>
  <si>
    <r>
      <t xml:space="preserve">zpracovává se PD
</t>
    </r>
    <r>
      <rPr>
        <sz val="9"/>
        <rFont val="Calibri"/>
        <family val="2"/>
        <charset val="238"/>
        <scheme val="minor"/>
      </rPr>
      <t>částečně v realizaci terénní úpravy prostoru učeben v přírodě, plánována rekonstrukce povrchu dvora</t>
    </r>
  </si>
  <si>
    <r>
      <t>Mateřská škola, Most, Hutnická 2938,</t>
    </r>
    <r>
      <rPr>
        <b/>
        <sz val="8"/>
        <rFont val="Calibri"/>
        <family val="2"/>
        <charset val="238"/>
        <scheme val="minor"/>
      </rPr>
      <t xml:space="preserve">                      </t>
    </r>
    <r>
      <rPr>
        <b/>
        <sz val="10"/>
        <rFont val="Calibri"/>
        <family val="2"/>
        <charset val="238"/>
        <scheme val="minor"/>
      </rPr>
      <t xml:space="preserve"> </t>
    </r>
    <r>
      <rPr>
        <b/>
        <sz val="9"/>
        <rFont val="Calibri"/>
        <family val="2"/>
        <charset val="238"/>
        <scheme val="minor"/>
      </rPr>
      <t xml:space="preserve">3. mateřská škola, Most, příspěvková organizace  </t>
    </r>
  </si>
  <si>
    <r>
      <t xml:space="preserve">49872206  </t>
    </r>
    <r>
      <rPr>
        <b/>
        <sz val="10"/>
        <rFont val="Calibri"/>
        <family val="2"/>
        <charset val="238"/>
        <scheme val="minor"/>
      </rPr>
      <t>49872210</t>
    </r>
  </si>
  <si>
    <r>
      <t xml:space="preserve">600083438  </t>
    </r>
    <r>
      <rPr>
        <b/>
        <sz val="10"/>
        <rFont val="Calibri"/>
        <family val="2"/>
        <charset val="238"/>
        <scheme val="minor"/>
      </rPr>
      <t>116700000</t>
    </r>
  </si>
  <si>
    <r>
      <t xml:space="preserve">116 700 033 </t>
    </r>
    <r>
      <rPr>
        <b/>
        <sz val="10"/>
        <rFont val="Calibri"/>
        <family val="2"/>
        <charset val="238"/>
        <scheme val="minor"/>
      </rPr>
      <t xml:space="preserve"> 600083446</t>
    </r>
  </si>
  <si>
    <t>Odloučené pracoviště Hutnická 2938, Zahrada</t>
  </si>
  <si>
    <t>Odloučené pracoviště Hutnická, Polytechnická dílna</t>
  </si>
  <si>
    <r>
      <t xml:space="preserve">Navýšení kapacity o tři třídy zejména s ohledem na přijímání dětí mladších tří let do MŠ - rekonstrukce 2 </t>
    </r>
    <r>
      <rPr>
        <strike/>
        <sz val="8"/>
        <rFont val="Calibri"/>
        <family val="2"/>
        <charset val="238"/>
        <scheme val="minor"/>
      </rPr>
      <t>poschodí</t>
    </r>
    <r>
      <rPr>
        <sz val="8"/>
        <rFont val="Calibri"/>
        <family val="2"/>
        <charset val="238"/>
        <scheme val="minor"/>
      </rPr>
      <t xml:space="preserve"> podlaží, výstavba výtahu, bezbariérové úpravy</t>
    </r>
  </si>
  <si>
    <r>
      <t xml:space="preserve">2020   </t>
    </r>
    <r>
      <rPr>
        <sz val="11"/>
        <rFont val="Calibri"/>
        <family val="2"/>
        <charset val="238"/>
        <scheme val="minor"/>
      </rPr>
      <t xml:space="preserve">                 2022</t>
    </r>
  </si>
  <si>
    <r>
      <t>2022</t>
    </r>
    <r>
      <rPr>
        <sz val="11"/>
        <rFont val="Calibri"/>
        <family val="2"/>
        <charset val="238"/>
        <scheme val="minor"/>
      </rPr>
      <t xml:space="preserve">  2024</t>
    </r>
  </si>
  <si>
    <r>
      <t>2021</t>
    </r>
    <r>
      <rPr>
        <sz val="11"/>
        <rFont val="Calibri"/>
        <family val="2"/>
        <charset val="238"/>
        <scheme val="minor"/>
      </rPr>
      <t xml:space="preserve">    2022</t>
    </r>
  </si>
  <si>
    <r>
      <t>2022</t>
    </r>
    <r>
      <rPr>
        <sz val="11"/>
        <rFont val="Calibri"/>
        <family val="2"/>
        <charset val="238"/>
        <scheme val="minor"/>
      </rPr>
      <t xml:space="preserve">    2024</t>
    </r>
  </si>
  <si>
    <r>
      <rPr>
        <b/>
        <strike/>
        <sz val="8"/>
        <rFont val="Calibri"/>
        <family val="2"/>
        <charset val="238"/>
        <scheme val="minor"/>
      </rPr>
      <t xml:space="preserve">Mateřská Škola, Most, Lidická 44,         </t>
    </r>
    <r>
      <rPr>
        <b/>
        <sz val="10"/>
        <rFont val="Calibri"/>
        <family val="2"/>
        <charset val="238"/>
        <scheme val="minor"/>
      </rPr>
      <t xml:space="preserve">             </t>
    </r>
    <r>
      <rPr>
        <b/>
        <sz val="9"/>
        <rFont val="Calibri"/>
        <family val="2"/>
        <charset val="238"/>
        <scheme val="minor"/>
      </rPr>
      <t xml:space="preserve">2. mateřská škola, Most, příspěvková organizace     </t>
    </r>
  </si>
  <si>
    <r>
      <t xml:space="preserve">666000212  </t>
    </r>
    <r>
      <rPr>
        <b/>
        <sz val="10"/>
        <rFont val="Calibri"/>
        <family val="2"/>
        <charset val="238"/>
        <scheme val="minor"/>
      </rPr>
      <t>166000221</t>
    </r>
  </si>
  <si>
    <r>
      <rPr>
        <b/>
        <strike/>
        <sz val="8"/>
        <rFont val="Calibri"/>
        <family val="2"/>
        <charset val="238"/>
        <scheme val="minor"/>
      </rPr>
      <t>Mateřská škola, Most, Růžová 1427,</t>
    </r>
    <r>
      <rPr>
        <b/>
        <sz val="10"/>
        <rFont val="Calibri"/>
        <family val="2"/>
        <charset val="238"/>
        <scheme val="minor"/>
      </rPr>
      <t xml:space="preserve">                        </t>
    </r>
    <r>
      <rPr>
        <b/>
        <sz val="9"/>
        <rFont val="Calibri"/>
        <family val="2"/>
        <charset val="238"/>
        <scheme val="minor"/>
      </rPr>
      <t xml:space="preserve">4. mateřská škola, Most, příspěvková organizace  </t>
    </r>
  </si>
  <si>
    <r>
      <t xml:space="preserve">600083420   </t>
    </r>
    <r>
      <rPr>
        <b/>
        <sz val="10"/>
        <rFont val="Calibri"/>
        <family val="2"/>
        <charset val="238"/>
        <scheme val="minor"/>
      </rPr>
      <t>116700017</t>
    </r>
  </si>
  <si>
    <t>Pracoviště Most, Růžová 1427, Úprava školní zahrady</t>
  </si>
  <si>
    <r>
      <rPr>
        <strike/>
        <sz val="11"/>
        <rFont val="Calibri"/>
        <family val="2"/>
        <charset val="238"/>
        <scheme val="minor"/>
      </rPr>
      <t xml:space="preserve">zpracovává se PD
</t>
    </r>
    <r>
      <rPr>
        <sz val="11"/>
        <rFont val="Calibri"/>
        <family val="2"/>
        <charset val="238"/>
        <scheme val="minor"/>
      </rPr>
      <t>vybraný dodavatel</t>
    </r>
  </si>
  <si>
    <r>
      <t xml:space="preserve">ne
</t>
    </r>
    <r>
      <rPr>
        <sz val="11"/>
        <rFont val="Calibri"/>
        <family val="2"/>
        <charset val="238"/>
        <scheme val="minor"/>
      </rPr>
      <t>ano</t>
    </r>
  </si>
  <si>
    <t>Pracoviště Most, Růžová 1427, Podpora pěstitelství</t>
  </si>
  <si>
    <t>Pracoviště Most, Růžová 1427, Vybudování dvou nových kmenových tříd včetně vybavení pro  polytechnické dílny</t>
  </si>
  <si>
    <r>
      <t xml:space="preserve">zpracovává se PD
</t>
    </r>
    <r>
      <rPr>
        <sz val="11"/>
        <rFont val="Calibri"/>
        <family val="2"/>
        <charset val="238"/>
        <scheme val="minor"/>
      </rPr>
      <t>vybraný dodavatel</t>
    </r>
  </si>
  <si>
    <t>Pracoviště Most, Růžová 1427, Bezbariérovost</t>
  </si>
  <si>
    <t>Pracoviště Most, Růžová 1427, Konektivita</t>
  </si>
  <si>
    <r>
      <rPr>
        <strike/>
        <sz val="11"/>
        <rFont val="Calibri"/>
        <family val="2"/>
        <charset val="238"/>
        <scheme val="minor"/>
      </rPr>
      <t xml:space="preserve">zpracovává se PD
</t>
    </r>
    <r>
      <rPr>
        <sz val="11"/>
        <rFont val="Calibri"/>
        <family val="2"/>
        <charset val="238"/>
        <scheme val="minor"/>
      </rPr>
      <t>plánovaná realizace</t>
    </r>
  </si>
  <si>
    <r>
      <t xml:space="preserve">Celková obnova hřiště školy. Výměna povrchů a lokální opravy. </t>
    </r>
    <r>
      <rPr>
        <strike/>
        <sz val="10"/>
        <rFont val="Calibri"/>
        <family val="2"/>
        <charset val="238"/>
        <scheme val="minor"/>
      </rPr>
      <t xml:space="preserve">Vybudování tenisového kurtu. </t>
    </r>
  </si>
  <si>
    <r>
      <t>2500000
4 000 000</t>
    </r>
    <r>
      <rPr>
        <sz val="11"/>
        <rFont val="Calibri"/>
        <family val="2"/>
        <charset val="238"/>
        <scheme val="minor"/>
      </rPr>
      <t xml:space="preserve">
5 200 000</t>
    </r>
  </si>
  <si>
    <r>
      <rPr>
        <strike/>
        <sz val="10"/>
        <rFont val="Calibri"/>
        <family val="2"/>
        <charset val="238"/>
        <scheme val="minor"/>
      </rPr>
      <t>Rozšíření konektivity, ICT ve výuce,</t>
    </r>
    <r>
      <rPr>
        <sz val="10"/>
        <rFont val="Calibri"/>
        <family val="2"/>
        <charset val="238"/>
        <scheme val="minor"/>
      </rPr>
      <t xml:space="preserve"> </t>
    </r>
    <r>
      <rPr>
        <strike/>
        <sz val="10"/>
        <rFont val="Calibri"/>
        <family val="2"/>
        <charset val="238"/>
        <scheme val="minor"/>
      </rPr>
      <t xml:space="preserve">konektivita
</t>
    </r>
    <r>
      <rPr>
        <sz val="10"/>
        <rFont val="Calibri"/>
        <family val="2"/>
        <charset val="238"/>
        <scheme val="minor"/>
      </rPr>
      <t>konektivita</t>
    </r>
  </si>
  <si>
    <r>
      <rPr>
        <strike/>
        <sz val="9"/>
        <rFont val="Calibri"/>
        <family val="2"/>
        <charset val="238"/>
        <scheme val="minor"/>
      </rPr>
      <t xml:space="preserve">Pořízení mobilní učebny pro výuku cizích předmětů a přírodovědných předmětů. </t>
    </r>
    <r>
      <rPr>
        <sz val="9"/>
        <rFont val="Calibri"/>
        <family val="2"/>
        <charset val="238"/>
        <scheme val="minor"/>
      </rPr>
      <t>Rozšíření konektivity na škole.</t>
    </r>
  </si>
  <si>
    <r>
      <rPr>
        <strike/>
        <sz val="11"/>
        <rFont val="Calibri"/>
        <family val="2"/>
        <charset val="238"/>
        <scheme val="minor"/>
      </rPr>
      <t>7000000</t>
    </r>
    <r>
      <rPr>
        <sz val="11"/>
        <rFont val="Calibri"/>
        <family val="2"/>
        <charset val="238"/>
        <scheme val="minor"/>
      </rPr>
      <t xml:space="preserve">
12 500 000</t>
    </r>
  </si>
  <si>
    <r>
      <rPr>
        <strike/>
        <sz val="11"/>
        <rFont val="Calibri"/>
        <family val="2"/>
        <charset val="238"/>
        <scheme val="minor"/>
      </rPr>
      <t xml:space="preserve">6000000
</t>
    </r>
    <r>
      <rPr>
        <sz val="11"/>
        <rFont val="Calibri"/>
        <family val="2"/>
        <charset val="238"/>
        <scheme val="minor"/>
      </rPr>
      <t>10 000 000</t>
    </r>
  </si>
  <si>
    <r>
      <t xml:space="preserve">920000
</t>
    </r>
    <r>
      <rPr>
        <sz val="11"/>
        <rFont val="Calibri"/>
        <family val="2"/>
        <charset val="238"/>
        <scheme val="minor"/>
      </rPr>
      <t>1 500 000</t>
    </r>
  </si>
  <si>
    <r>
      <rPr>
        <strike/>
        <sz val="11"/>
        <rFont val="Calibri"/>
        <family val="2"/>
        <charset val="238"/>
        <scheme val="minor"/>
      </rPr>
      <t xml:space="preserve">2000000
</t>
    </r>
    <r>
      <rPr>
        <sz val="11"/>
        <rFont val="Calibri"/>
        <family val="2"/>
        <charset val="238"/>
        <scheme val="minor"/>
      </rPr>
      <t>2 500 000</t>
    </r>
  </si>
  <si>
    <r>
      <t>Hardware:</t>
    </r>
    <r>
      <rPr>
        <sz val="9"/>
        <rFont val="Calibri"/>
        <family val="2"/>
        <charset val="238"/>
        <scheme val="minor"/>
      </rPr>
      <t xml:space="preserve"> virtuální brýle - sada 16 ks, notebook, ovladače, dokovací stanice,  školení pg. pracovníků, následný servis.         </t>
    </r>
    <r>
      <rPr>
        <u/>
        <sz val="9"/>
        <rFont val="Calibri"/>
        <family val="2"/>
        <charset val="238"/>
        <scheme val="minor"/>
      </rPr>
      <t>Software</t>
    </r>
    <r>
      <rPr>
        <sz val="9"/>
        <rFont val="Calibri"/>
        <family val="2"/>
        <charset val="238"/>
        <scheme val="minor"/>
      </rPr>
      <t xml:space="preserve">: programy na výuku předmětů fyzika, chemie, biologie, matematika, astronomie, zeměpis, cizí jazyky. </t>
    </r>
  </si>
  <si>
    <r>
      <t xml:space="preserve">Grid Consulting &amp; Trading s.r.o.
</t>
    </r>
    <r>
      <rPr>
        <b/>
        <sz val="10"/>
        <rFont val="Calibri"/>
        <family val="2"/>
        <charset val="238"/>
        <scheme val="minor"/>
      </rPr>
      <t>Bridge Academy Group, s.r.o.</t>
    </r>
  </si>
  <si>
    <r>
      <t xml:space="preserve">4285646
</t>
    </r>
    <r>
      <rPr>
        <b/>
        <sz val="10"/>
        <rFont val="Calibri"/>
        <family val="2"/>
        <charset val="238"/>
        <scheme val="minor"/>
      </rPr>
      <t>9463062</t>
    </r>
  </si>
  <si>
    <r>
      <rPr>
        <strike/>
        <sz val="9"/>
        <rFont val="Calibri"/>
        <family val="2"/>
        <charset val="238"/>
        <scheme val="minor"/>
      </rPr>
      <t xml:space="preserve">BRIDGE714 </t>
    </r>
    <r>
      <rPr>
        <sz val="9"/>
        <rFont val="Calibri"/>
        <family val="2"/>
        <charset val="238"/>
        <scheme val="minor"/>
      </rPr>
      <t>Bridge Academy Group</t>
    </r>
    <r>
      <rPr>
        <strike/>
        <sz val="9"/>
        <rFont val="Calibri"/>
        <family val="2"/>
        <charset val="238"/>
        <scheme val="minor"/>
      </rPr>
      <t xml:space="preserve"> </t>
    </r>
    <r>
      <rPr>
        <sz val="9"/>
        <rFont val="Calibri"/>
        <family val="2"/>
        <charset val="238"/>
        <scheme val="minor"/>
      </rPr>
      <t xml:space="preserve">nabídne regionu Mostecka unikátní platformu pro vzdělávání a aplikaci polytechnických znalostí (především spojených s informačními technologiemi) dětí, dospívajících i dospělých; to vše spojeno s rozvojem jazykových znalostí. Zásadní bude spolupráce s partnery z oblasti vzdělávání, výzkumu i průmyslu, se kterými budou realizovány inovační workshopy a přednášky s praktickými ukázkami využitelných technologií. Jednalo by se o počítačové liceum pro cca 40 žáků. </t>
    </r>
  </si>
  <si>
    <r>
      <rPr>
        <strike/>
        <sz val="11"/>
        <rFont val="Calibri"/>
        <family val="2"/>
        <charset val="238"/>
        <scheme val="minor"/>
      </rPr>
      <t>8000000</t>
    </r>
    <r>
      <rPr>
        <sz val="11"/>
        <rFont val="Calibri"/>
        <family val="2"/>
        <charset val="238"/>
        <scheme val="minor"/>
      </rPr>
      <t xml:space="preserve">
20 000 000</t>
    </r>
  </si>
  <si>
    <r>
      <t xml:space="preserve">2017
</t>
    </r>
    <r>
      <rPr>
        <sz val="11"/>
        <rFont val="Calibri"/>
        <family val="2"/>
        <charset val="238"/>
        <scheme val="minor"/>
      </rPr>
      <t>2021</t>
    </r>
  </si>
  <si>
    <t>Akademie bude cílit svými aktivitami na podporu technického vzdělávání a výuky cizích jazyků formou neformálního a zájmového vzdělávání pro všechny věkové skupiny. Vzdělávání bude probíhat formou přednášek, odborných diskuzí, seminářů, kurzů a školení. Do akademie budou přizváni externisté z řad IT partnerů a rodilí mluvčí, kteří se programově zapojí.BRIDGE Academy bude pokračovat v rozvoji dětí ze ZŠ Mostecka v rozvoji jejich programovacích a robotických dovedností. Konkrétně realizací kroužků Programování v Minecraftu a stavění robotů na platformě LEGO Mindstorms. Další novou aktivitou bude nabídka herních sestav v rámci projektových dní pro neformální vzdělávání na témata fiktivních firem Naše firmy a inkluzivní vzdělávání v rámci hry Climate Rules prostřednictvím projektových dní (žáci 2. stupně ZŠ). Pořízení informačních technologií a dalších ICT pomůcek a zařízení pro neformální vzdělávání a výuku.</t>
  </si>
  <si>
    <r>
      <t xml:space="preserve">5000000
</t>
    </r>
    <r>
      <rPr>
        <sz val="11"/>
        <rFont val="Calibri"/>
        <family val="2"/>
        <charset val="238"/>
        <scheme val="minor"/>
      </rPr>
      <t>7 000 000</t>
    </r>
  </si>
  <si>
    <r>
      <rPr>
        <strike/>
        <sz val="11"/>
        <rFont val="Calibri"/>
        <family val="2"/>
        <charset val="238"/>
        <scheme val="minor"/>
      </rPr>
      <t>2016</t>
    </r>
    <r>
      <rPr>
        <sz val="11"/>
        <rFont val="Calibri"/>
        <family val="2"/>
        <charset val="238"/>
        <scheme val="minor"/>
      </rPr>
      <t xml:space="preserve">
2021</t>
    </r>
  </si>
  <si>
    <r>
      <t xml:space="preserve">zadaná studie 
</t>
    </r>
    <r>
      <rPr>
        <sz val="11"/>
        <color rgb="FFFF0000"/>
        <rFont val="Calibri"/>
        <family val="2"/>
        <charset val="238"/>
        <scheme val="minor"/>
      </rPr>
      <t>zpracovává se PD</t>
    </r>
  </si>
  <si>
    <r>
      <rPr>
        <strike/>
        <sz val="11"/>
        <color rgb="FFFF0000"/>
        <rFont val="Calibri"/>
        <family val="2"/>
        <charset val="238"/>
        <scheme val="minor"/>
      </rPr>
      <t>1000000</t>
    </r>
    <r>
      <rPr>
        <strike/>
        <sz val="11"/>
        <color theme="1"/>
        <rFont val="Calibri"/>
        <family val="2"/>
        <charset val="238"/>
        <scheme val="minor"/>
      </rPr>
      <t xml:space="preserve">
</t>
    </r>
    <r>
      <rPr>
        <sz val="11"/>
        <color rgb="FFFF0000"/>
        <rFont val="Calibri"/>
        <family val="2"/>
        <charset val="238"/>
        <scheme val="minor"/>
      </rPr>
      <t>2 000 000</t>
    </r>
  </si>
  <si>
    <r>
      <rPr>
        <strike/>
        <sz val="11"/>
        <color rgb="FFFF0000"/>
        <rFont val="Calibri"/>
        <family val="2"/>
        <charset val="238"/>
        <scheme val="minor"/>
      </rPr>
      <t xml:space="preserve">600000
</t>
    </r>
    <r>
      <rPr>
        <sz val="11"/>
        <color rgb="FFFF0000"/>
        <rFont val="Calibri"/>
        <family val="2"/>
        <charset val="238"/>
        <scheme val="minor"/>
      </rPr>
      <t>800 000</t>
    </r>
  </si>
  <si>
    <r>
      <t xml:space="preserve">1500000
</t>
    </r>
    <r>
      <rPr>
        <sz val="11"/>
        <color rgb="FFFF0000"/>
        <rFont val="Calibri"/>
        <family val="2"/>
        <charset val="238"/>
        <scheme val="minor"/>
      </rPr>
      <t>2 500 000</t>
    </r>
  </si>
  <si>
    <r>
      <t xml:space="preserve">Venkovní polytechnická dílna
</t>
    </r>
    <r>
      <rPr>
        <sz val="10"/>
        <color rgb="FFFF0000"/>
        <rFont val="Calibri"/>
        <family val="2"/>
        <charset val="238"/>
        <scheme val="minor"/>
      </rPr>
      <t>Venkovní učebna s polytechnickou dílnou</t>
    </r>
    <r>
      <rPr>
        <strike/>
        <sz val="10"/>
        <color rgb="FFFF0000"/>
        <rFont val="Calibri"/>
        <family val="2"/>
        <charset val="238"/>
        <scheme val="minor"/>
      </rPr>
      <t xml:space="preserve"> </t>
    </r>
  </si>
  <si>
    <r>
      <t>Šlo by o vybudování polytechnické dílny v prostorách zahrady MŠ – altán/</t>
    </r>
    <r>
      <rPr>
        <sz val="8"/>
        <color rgb="FFFF0000"/>
        <rFont val="Calibri"/>
        <family val="2"/>
        <charset val="238"/>
        <scheme val="minor"/>
      </rPr>
      <t>učebna</t>
    </r>
    <r>
      <rPr>
        <sz val="8"/>
        <color theme="1"/>
        <rFont val="Calibri"/>
        <family val="2"/>
        <charset val="238"/>
        <scheme val="minor"/>
      </rPr>
      <t xml:space="preserve">, pracovní stoly s dětským nářadím, napojení na vodu.
</t>
    </r>
    <r>
      <rPr>
        <sz val="8"/>
        <color rgb="FFFF0000"/>
        <rFont val="Calibri"/>
        <family val="2"/>
        <charset val="238"/>
        <scheme val="minor"/>
      </rPr>
      <t>Lavice a stoly pro jednu třídu, tabuli, připojení na elektřinu a vodu, zpevnění plochy, vytvoření podlahy, pevná střecha.</t>
    </r>
  </si>
  <si>
    <t xml:space="preserve">Obrnice </t>
  </si>
  <si>
    <t>Zabezpečovací systém do budovy školy</t>
  </si>
  <si>
    <t>Výměna zastaralého nevyhovujícího bezpečnostního systému v budově školy.</t>
  </si>
  <si>
    <r>
      <t xml:space="preserve">Úprava venkovního prostranství </t>
    </r>
    <r>
      <rPr>
        <sz val="8"/>
        <color rgb="FFFF0000"/>
        <rFont val="Calibri"/>
        <family val="2"/>
        <charset val="238"/>
        <scheme val="minor"/>
      </rPr>
      <t xml:space="preserve">včetně herních prvků </t>
    </r>
  </si>
  <si>
    <r>
      <t xml:space="preserve">Vytvoření dvou nových kmenových tříd včetně </t>
    </r>
    <r>
      <rPr>
        <sz val="8"/>
        <color rgb="FFFF0000"/>
        <rFont val="Calibri"/>
        <family val="2"/>
        <charset val="238"/>
        <scheme val="minor"/>
      </rPr>
      <t xml:space="preserve">vybavení a </t>
    </r>
    <r>
      <rPr>
        <sz val="8"/>
        <rFont val="Calibri"/>
        <family val="2"/>
        <charset val="238"/>
        <scheme val="minor"/>
      </rPr>
      <t>sociálního zázemí pro děti včetně polytechnické dílny</t>
    </r>
  </si>
  <si>
    <r>
      <t>Rekonstrukce učebny, nákup strojového příslušenství, nákup nového nábytku; zajištění bezbariérového přístupu do učebny,</t>
    </r>
    <r>
      <rPr>
        <sz val="9"/>
        <color rgb="FFFF0000"/>
        <rFont val="Calibri"/>
        <family val="2"/>
        <charset val="238"/>
        <scheme val="minor"/>
      </rPr>
      <t xml:space="preserve"> včetně konektivity</t>
    </r>
  </si>
  <si>
    <r>
      <t xml:space="preserve">Vybudování bezbariérového WC, </t>
    </r>
    <r>
      <rPr>
        <sz val="9"/>
        <color rgb="FFFF0000"/>
        <rFont val="Calibri"/>
        <family val="2"/>
        <charset val="238"/>
        <scheme val="minor"/>
      </rPr>
      <t>schodolez</t>
    </r>
  </si>
  <si>
    <r>
      <t xml:space="preserve">Multifunkční učebna polytechnického vzdělávání
</t>
    </r>
    <r>
      <rPr>
        <sz val="10"/>
        <rFont val="Calibri"/>
        <family val="2"/>
        <charset val="238"/>
        <scheme val="minor"/>
      </rPr>
      <t>Odborná učebna robotiky a</t>
    </r>
    <r>
      <rPr>
        <strike/>
        <sz val="10"/>
        <color rgb="FFFF0000"/>
        <rFont val="Calibri"/>
        <family val="2"/>
        <charset val="238"/>
        <scheme val="minor"/>
      </rPr>
      <t xml:space="preserve"> </t>
    </r>
    <r>
      <rPr>
        <sz val="10"/>
        <color rgb="FFFF0000"/>
        <rFont val="Calibri"/>
        <family val="2"/>
        <charset val="238"/>
        <scheme val="minor"/>
      </rPr>
      <t>dílny</t>
    </r>
    <r>
      <rPr>
        <strike/>
        <sz val="10"/>
        <color rgb="FFFF0000"/>
        <rFont val="Calibri"/>
        <family val="2"/>
        <charset val="238"/>
        <scheme val="minor"/>
      </rPr>
      <t xml:space="preserve"> virtuální reality</t>
    </r>
    <r>
      <rPr>
        <sz val="10"/>
        <rFont val="Calibri"/>
        <family val="2"/>
        <charset val="238"/>
        <scheme val="minor"/>
      </rPr>
      <t xml:space="preserve"> + kabinet.</t>
    </r>
    <r>
      <rPr>
        <strike/>
        <sz val="10"/>
        <rFont val="Calibri"/>
        <family val="2"/>
        <charset val="238"/>
        <scheme val="minor"/>
      </rPr>
      <t xml:space="preserve">
</t>
    </r>
  </si>
  <si>
    <r>
      <t xml:space="preserve">Odborná učebna informatiky a </t>
    </r>
    <r>
      <rPr>
        <sz val="10"/>
        <color rgb="FFFF0000"/>
        <rFont val="Calibri"/>
        <family val="2"/>
        <charset val="238"/>
        <scheme val="minor"/>
      </rPr>
      <t xml:space="preserve">virtuální reality </t>
    </r>
    <r>
      <rPr>
        <sz val="10"/>
        <rFont val="Calibri"/>
        <family val="2"/>
        <charset val="238"/>
        <scheme val="minor"/>
      </rPr>
      <t xml:space="preserve">- vybavení nábytkem a technologiemi + kabinet. </t>
    </r>
  </si>
  <si>
    <r>
      <t xml:space="preserve">2022
</t>
    </r>
    <r>
      <rPr>
        <sz val="11"/>
        <color rgb="FFFF0000"/>
        <rFont val="Calibri"/>
        <family val="2"/>
        <charset val="238"/>
        <scheme val="minor"/>
      </rPr>
      <t>2023</t>
    </r>
  </si>
  <si>
    <r>
      <t xml:space="preserve">1000000
</t>
    </r>
    <r>
      <rPr>
        <sz val="11"/>
        <color rgb="FFFF0000"/>
        <rFont val="Calibri"/>
        <family val="2"/>
        <charset val="238"/>
        <scheme val="minor"/>
      </rPr>
      <t>3 000 000</t>
    </r>
  </si>
  <si>
    <t xml:space="preserve">Zakoupení keramické pece a vytvoření polytechnického pracoviště v budově MŠ- přivedení elektřiny do daného prostoru, oddělení prostoru pohyblivou stěnou, dveřmi, police na ukládání výrobků a materiálu, </t>
  </si>
  <si>
    <r>
      <t xml:space="preserve">Projekt bude zaměřen na přestavbu "spalovny" na multifunkční učebnu polytechnického vzdělávání (kovárna, keramická dílna, truhlárna, žákovská dílna)
</t>
    </r>
    <r>
      <rPr>
        <sz val="9"/>
        <rFont val="Calibri"/>
        <family val="2"/>
        <charset val="238"/>
        <scheme val="minor"/>
      </rPr>
      <t>Modernizace prostoru žákovských dílen zaměřená na podporu digitalizace.</t>
    </r>
  </si>
  <si>
    <r>
      <t xml:space="preserve">Vybudování </t>
    </r>
    <r>
      <rPr>
        <sz val="10"/>
        <color rgb="FFFF0000"/>
        <rFont val="Calibri"/>
        <family val="2"/>
        <charset val="238"/>
        <scheme val="minor"/>
      </rPr>
      <t>učebny</t>
    </r>
    <r>
      <rPr>
        <sz val="10"/>
        <rFont val="Calibri"/>
        <family val="2"/>
        <charset val="238"/>
        <scheme val="minor"/>
      </rPr>
      <t xml:space="preserve"> </t>
    </r>
    <r>
      <rPr>
        <strike/>
        <sz val="10"/>
        <rFont val="Calibri"/>
        <family val="2"/>
        <charset val="238"/>
        <scheme val="minor"/>
      </rPr>
      <t>dvou</t>
    </r>
    <r>
      <rPr>
        <sz val="10"/>
        <rFont val="Calibri"/>
        <family val="2"/>
        <charset val="238"/>
        <scheme val="minor"/>
      </rPr>
      <t xml:space="preserve"> </t>
    </r>
    <r>
      <rPr>
        <strike/>
        <sz val="10"/>
        <color rgb="FFFF0000"/>
        <rFont val="Calibri"/>
        <family val="2"/>
        <charset val="238"/>
        <scheme val="minor"/>
      </rPr>
      <t>učeben</t>
    </r>
    <r>
      <rPr>
        <sz val="10"/>
        <rFont val="Calibri"/>
        <family val="2"/>
        <charset val="238"/>
        <scheme val="minor"/>
      </rPr>
      <t xml:space="preserve"> ve venkovním arboretu</t>
    </r>
  </si>
  <si>
    <r>
      <t xml:space="preserve">Vybudování venkovní </t>
    </r>
    <r>
      <rPr>
        <sz val="9"/>
        <color rgb="FFFF0000"/>
        <rFont val="Calibri"/>
        <family val="2"/>
        <charset val="238"/>
        <scheme val="minor"/>
      </rPr>
      <t>učebny</t>
    </r>
    <r>
      <rPr>
        <sz val="9"/>
        <rFont val="Calibri"/>
        <family val="2"/>
        <charset val="238"/>
        <scheme val="minor"/>
      </rPr>
      <t xml:space="preserve"> </t>
    </r>
    <r>
      <rPr>
        <strike/>
        <sz val="9"/>
        <rFont val="Calibri"/>
        <family val="2"/>
        <charset val="238"/>
        <scheme val="minor"/>
      </rPr>
      <t xml:space="preserve">2 </t>
    </r>
    <r>
      <rPr>
        <strike/>
        <sz val="9"/>
        <color rgb="FFFF0000"/>
        <rFont val="Calibri"/>
        <family val="2"/>
        <charset val="238"/>
        <scheme val="minor"/>
      </rPr>
      <t>učeben</t>
    </r>
    <r>
      <rPr>
        <sz val="9"/>
        <rFont val="Calibri"/>
        <family val="2"/>
        <charset val="238"/>
        <scheme val="minor"/>
      </rPr>
      <t xml:space="preserve"> v prostoru arboreta na pozemku školy</t>
    </r>
  </si>
  <si>
    <t xml:space="preserve">Rekonstrukce a modernizace pc učebny pro 24 žáků a 1 pracovní místo pro pedagoga. Vybavení učebny interaktivní tabulí, instalace nových PC, antiviry a vestavěné skříně s úložným prostorem. </t>
  </si>
  <si>
    <r>
      <t xml:space="preserve">vnitřní
</t>
    </r>
    <r>
      <rPr>
        <strike/>
        <sz val="11"/>
        <color rgb="FFFF0000"/>
        <rFont val="Calibri"/>
        <family val="2"/>
        <charset val="238"/>
        <scheme val="minor"/>
      </rPr>
      <t>x</t>
    </r>
  </si>
  <si>
    <r>
      <t xml:space="preserve">venkovní
</t>
    </r>
    <r>
      <rPr>
        <strike/>
        <sz val="11"/>
        <color rgb="FFFF0000"/>
        <rFont val="Calibri"/>
        <family val="2"/>
        <charset val="238"/>
        <scheme val="minor"/>
      </rPr>
      <t>x</t>
    </r>
  </si>
  <si>
    <r>
      <t xml:space="preserve">vnitřní
</t>
    </r>
    <r>
      <rPr>
        <strike/>
        <sz val="11"/>
        <color rgb="FFFF0000"/>
        <rFont val="Calibri"/>
        <family val="2"/>
        <charset val="238"/>
        <scheme val="minor"/>
      </rPr>
      <t>x</t>
    </r>
    <r>
      <rPr>
        <strike/>
        <sz val="11"/>
        <rFont val="Calibri"/>
        <family val="2"/>
        <charset val="238"/>
        <scheme val="minor"/>
      </rPr>
      <t xml:space="preserve">
</t>
    </r>
  </si>
  <si>
    <r>
      <t xml:space="preserve">Statutární město Most
</t>
    </r>
    <r>
      <rPr>
        <sz val="11"/>
        <color rgb="FFFF0000"/>
        <rFont val="Calibri"/>
        <family val="2"/>
        <charset val="238"/>
        <scheme val="minor"/>
      </rPr>
      <t>Obec Bečov</t>
    </r>
  </si>
  <si>
    <t>Obec Braňany</t>
  </si>
  <si>
    <t>Obec Obrnice</t>
  </si>
  <si>
    <r>
      <rPr>
        <strike/>
        <sz val="11"/>
        <color rgb="FFFF0000"/>
        <rFont val="Calibri"/>
        <family val="2"/>
        <charset val="238"/>
        <scheme val="minor"/>
      </rPr>
      <t>nutno zadat PD</t>
    </r>
    <r>
      <rPr>
        <sz val="11"/>
        <color rgb="FFFF0000"/>
        <rFont val="Calibri"/>
        <family val="2"/>
        <charset val="238"/>
        <scheme val="minor"/>
      </rPr>
      <t xml:space="preserve">              zpracovaná studie</t>
    </r>
  </si>
  <si>
    <r>
      <rPr>
        <strike/>
        <sz val="11"/>
        <rFont val="Calibri"/>
        <family val="2"/>
        <charset val="238"/>
        <scheme val="minor"/>
      </rPr>
      <t>nutno zadat PD</t>
    </r>
    <r>
      <rPr>
        <sz val="11"/>
        <rFont val="Calibri"/>
        <family val="2"/>
        <charset val="238"/>
        <scheme val="minor"/>
      </rPr>
      <t xml:space="preserve"> 
zpracovaná studie</t>
    </r>
  </si>
  <si>
    <r>
      <rPr>
        <strike/>
        <sz val="11"/>
        <color rgb="FFFF0000"/>
        <rFont val="Calibri"/>
        <family val="2"/>
        <charset val="238"/>
        <scheme val="minor"/>
      </rPr>
      <t>nutno zadat PD</t>
    </r>
    <r>
      <rPr>
        <sz val="11"/>
        <color rgb="FFFF0000"/>
        <rFont val="Calibri"/>
        <family val="2"/>
        <charset val="238"/>
        <scheme val="minor"/>
      </rPr>
      <t xml:space="preserve">  
zpracovaná studie</t>
    </r>
  </si>
  <si>
    <r>
      <t>Stavba vnějšího výtahu -</t>
    </r>
    <r>
      <rPr>
        <strike/>
        <sz val="9"/>
        <rFont val="Calibri"/>
        <family val="2"/>
        <charset val="238"/>
        <scheme val="minor"/>
      </rPr>
      <t xml:space="preserve"> skleněný panoramatický</t>
    </r>
    <r>
      <rPr>
        <sz val="9"/>
        <rFont val="Calibri"/>
        <family val="2"/>
        <charset val="238"/>
        <scheme val="minor"/>
      </rPr>
      <t xml:space="preserve"> výtah přístupný z budovy školy, WC, vstup do objektu a učeben</t>
    </r>
  </si>
  <si>
    <r>
      <t xml:space="preserve">1000000
</t>
    </r>
    <r>
      <rPr>
        <strike/>
        <sz val="11"/>
        <color rgb="FFFF0000"/>
        <rFont val="Calibri"/>
        <family val="2"/>
        <charset val="238"/>
        <scheme val="minor"/>
      </rPr>
      <t xml:space="preserve">2 000 000
</t>
    </r>
    <r>
      <rPr>
        <sz val="11"/>
        <color rgb="FFFF0000"/>
        <rFont val="Calibri"/>
        <family val="2"/>
        <charset val="238"/>
        <scheme val="minor"/>
      </rPr>
      <t>3 000 000</t>
    </r>
  </si>
  <si>
    <r>
      <t xml:space="preserve">3000000
</t>
    </r>
    <r>
      <rPr>
        <sz val="11"/>
        <color rgb="FFFF0000"/>
        <rFont val="Calibri"/>
        <family val="2"/>
        <charset val="238"/>
        <scheme val="minor"/>
      </rPr>
      <t>18 600 000</t>
    </r>
  </si>
  <si>
    <r>
      <rPr>
        <strike/>
        <sz val="11"/>
        <rFont val="Calibri"/>
        <family val="2"/>
        <charset val="238"/>
        <scheme val="minor"/>
      </rPr>
      <t>4000000</t>
    </r>
    <r>
      <rPr>
        <sz val="11"/>
        <rFont val="Calibri"/>
        <family val="2"/>
        <charset val="238"/>
        <scheme val="minor"/>
      </rPr>
      <t xml:space="preserve">
</t>
    </r>
    <r>
      <rPr>
        <strike/>
        <sz val="11"/>
        <color rgb="FFFF0000"/>
        <rFont val="Calibri"/>
        <family val="2"/>
        <charset val="238"/>
        <scheme val="minor"/>
      </rPr>
      <t xml:space="preserve">5 000 000
</t>
    </r>
    <r>
      <rPr>
        <sz val="11"/>
        <color rgb="FFFF0000"/>
        <rFont val="Calibri"/>
        <family val="2"/>
        <charset val="238"/>
        <scheme val="minor"/>
      </rPr>
      <t>6 000 000</t>
    </r>
  </si>
  <si>
    <r>
      <rPr>
        <strike/>
        <sz val="11"/>
        <color rgb="FFFF0000"/>
        <rFont val="Calibri"/>
        <family val="2"/>
        <charset val="238"/>
        <scheme val="minor"/>
      </rPr>
      <t xml:space="preserve">10000000
</t>
    </r>
    <r>
      <rPr>
        <sz val="11"/>
        <color rgb="FFFF0000"/>
        <rFont val="Calibri"/>
        <family val="2"/>
        <charset val="238"/>
        <scheme val="minor"/>
      </rPr>
      <t>12 000 000</t>
    </r>
  </si>
  <si>
    <r>
      <rPr>
        <strike/>
        <sz val="11"/>
        <rFont val="Calibri"/>
        <family val="2"/>
        <charset val="238"/>
        <scheme val="minor"/>
      </rPr>
      <t>2500000</t>
    </r>
    <r>
      <rPr>
        <sz val="11"/>
        <rFont val="Calibri"/>
        <family val="2"/>
        <charset val="238"/>
        <scheme val="minor"/>
      </rPr>
      <t xml:space="preserve">
</t>
    </r>
    <r>
      <rPr>
        <strike/>
        <sz val="11"/>
        <rFont val="Calibri"/>
        <family val="2"/>
        <charset val="238"/>
        <scheme val="minor"/>
      </rPr>
      <t>5 000 000</t>
    </r>
    <r>
      <rPr>
        <sz val="11"/>
        <rFont val="Calibri"/>
        <family val="2"/>
        <charset val="238"/>
        <scheme val="minor"/>
      </rPr>
      <t xml:space="preserve">                                
</t>
    </r>
    <r>
      <rPr>
        <strike/>
        <sz val="11"/>
        <color rgb="FFFF0000"/>
        <rFont val="Calibri"/>
        <family val="2"/>
        <charset val="238"/>
        <scheme val="minor"/>
      </rPr>
      <t xml:space="preserve">5 200 000
</t>
    </r>
    <r>
      <rPr>
        <sz val="11"/>
        <color rgb="FFFF0000"/>
        <rFont val="Calibri"/>
        <family val="2"/>
        <charset val="238"/>
        <scheme val="minor"/>
      </rPr>
      <t>6 240 000</t>
    </r>
  </si>
  <si>
    <r>
      <rPr>
        <strike/>
        <sz val="11"/>
        <rFont val="Calibri"/>
        <family val="2"/>
        <charset val="238"/>
        <scheme val="minor"/>
      </rPr>
      <t>2500000</t>
    </r>
    <r>
      <rPr>
        <sz val="11"/>
        <rFont val="Calibri"/>
        <family val="2"/>
        <charset val="238"/>
        <scheme val="minor"/>
      </rPr>
      <t xml:space="preserve">
</t>
    </r>
    <r>
      <rPr>
        <strike/>
        <sz val="11"/>
        <color rgb="FFFF0000"/>
        <rFont val="Calibri"/>
        <family val="2"/>
        <charset val="238"/>
        <scheme val="minor"/>
      </rPr>
      <t xml:space="preserve">6 000 000
</t>
    </r>
    <r>
      <rPr>
        <sz val="11"/>
        <color rgb="FFFF0000"/>
        <rFont val="Calibri"/>
        <family val="2"/>
        <charset val="238"/>
        <scheme val="minor"/>
      </rPr>
      <t>7 200 000</t>
    </r>
  </si>
  <si>
    <r>
      <rPr>
        <strike/>
        <sz val="11"/>
        <rFont val="Calibri"/>
        <family val="2"/>
        <charset val="238"/>
        <scheme val="minor"/>
      </rPr>
      <t xml:space="preserve">2500000
4 000 000 </t>
    </r>
    <r>
      <rPr>
        <sz val="11"/>
        <rFont val="Calibri"/>
        <family val="2"/>
        <charset val="238"/>
        <scheme val="minor"/>
      </rPr>
      <t xml:space="preserve">
</t>
    </r>
    <r>
      <rPr>
        <strike/>
        <sz val="11"/>
        <color rgb="FFFF0000"/>
        <rFont val="Calibri"/>
        <family val="2"/>
        <charset val="238"/>
        <scheme val="minor"/>
      </rPr>
      <t xml:space="preserve">5 200 000
</t>
    </r>
    <r>
      <rPr>
        <sz val="11"/>
        <color rgb="FFFF0000"/>
        <rFont val="Calibri"/>
        <family val="2"/>
        <charset val="238"/>
        <scheme val="minor"/>
      </rPr>
      <t>6 240 000</t>
    </r>
  </si>
  <si>
    <r>
      <rPr>
        <strike/>
        <sz val="11"/>
        <rFont val="Calibri"/>
        <family val="2"/>
        <charset val="238"/>
        <scheme val="minor"/>
      </rPr>
      <t>2800000</t>
    </r>
    <r>
      <rPr>
        <sz val="11"/>
        <rFont val="Calibri"/>
        <family val="2"/>
        <charset val="238"/>
        <scheme val="minor"/>
      </rPr>
      <t xml:space="preserve">
</t>
    </r>
    <r>
      <rPr>
        <strike/>
        <sz val="11"/>
        <color rgb="FFFF0000"/>
        <rFont val="Calibri"/>
        <family val="2"/>
        <charset val="238"/>
        <scheme val="minor"/>
      </rPr>
      <t xml:space="preserve">5 000 000
</t>
    </r>
    <r>
      <rPr>
        <sz val="11"/>
        <color rgb="FFFF0000"/>
        <rFont val="Calibri"/>
        <family val="2"/>
        <charset val="238"/>
        <scheme val="minor"/>
      </rPr>
      <t>6 600 000</t>
    </r>
  </si>
  <si>
    <r>
      <rPr>
        <strike/>
        <sz val="11"/>
        <rFont val="Calibri"/>
        <family val="2"/>
        <charset val="238"/>
        <scheme val="minor"/>
      </rPr>
      <t>3500000</t>
    </r>
    <r>
      <rPr>
        <sz val="11"/>
        <rFont val="Calibri"/>
        <family val="2"/>
        <charset val="238"/>
        <scheme val="minor"/>
      </rPr>
      <t xml:space="preserve">
</t>
    </r>
    <r>
      <rPr>
        <strike/>
        <sz val="11"/>
        <color rgb="FFFF0000"/>
        <rFont val="Calibri"/>
        <family val="2"/>
        <charset val="238"/>
        <scheme val="minor"/>
      </rPr>
      <t xml:space="preserve">4 000 000
</t>
    </r>
    <r>
      <rPr>
        <sz val="11"/>
        <color rgb="FFFF0000"/>
        <rFont val="Calibri"/>
        <family val="2"/>
        <charset val="238"/>
        <scheme val="minor"/>
      </rPr>
      <t>6 000 000</t>
    </r>
  </si>
  <si>
    <r>
      <t xml:space="preserve">1 200 000
</t>
    </r>
    <r>
      <rPr>
        <sz val="11"/>
        <color rgb="FFFF0000"/>
        <rFont val="Calibri"/>
        <family val="2"/>
        <charset val="238"/>
        <scheme val="minor"/>
      </rPr>
      <t>1 440 000</t>
    </r>
  </si>
  <si>
    <r>
      <rPr>
        <strike/>
        <sz val="11"/>
        <rFont val="Calibri"/>
        <family val="2"/>
        <charset val="238"/>
        <scheme val="minor"/>
      </rPr>
      <t>1400000</t>
    </r>
    <r>
      <rPr>
        <sz val="11"/>
        <rFont val="Calibri"/>
        <family val="2"/>
        <charset val="238"/>
        <scheme val="minor"/>
      </rPr>
      <t xml:space="preserve">
</t>
    </r>
    <r>
      <rPr>
        <strike/>
        <sz val="11"/>
        <rFont val="Calibri"/>
        <family val="2"/>
        <charset val="238"/>
        <scheme val="minor"/>
      </rPr>
      <t>1 500 000</t>
    </r>
    <r>
      <rPr>
        <sz val="11"/>
        <rFont val="Calibri"/>
        <family val="2"/>
        <charset val="238"/>
        <scheme val="minor"/>
      </rPr>
      <t xml:space="preserve">
</t>
    </r>
    <r>
      <rPr>
        <strike/>
        <sz val="11"/>
        <color rgb="FFFF0000"/>
        <rFont val="Calibri"/>
        <family val="2"/>
        <charset val="238"/>
        <scheme val="minor"/>
      </rPr>
      <t xml:space="preserve">2 500 000
</t>
    </r>
    <r>
      <rPr>
        <sz val="11"/>
        <color rgb="FFFF0000"/>
        <rFont val="Calibri"/>
        <family val="2"/>
        <charset val="238"/>
        <scheme val="minor"/>
      </rPr>
      <t>3 600 000</t>
    </r>
  </si>
  <si>
    <r>
      <rPr>
        <strike/>
        <sz val="11"/>
        <rFont val="Calibri"/>
        <family val="2"/>
        <charset val="238"/>
        <scheme val="minor"/>
      </rPr>
      <t>3500000</t>
    </r>
    <r>
      <rPr>
        <sz val="11"/>
        <rFont val="Calibri"/>
        <family val="2"/>
        <charset val="238"/>
        <scheme val="minor"/>
      </rPr>
      <t xml:space="preserve">
</t>
    </r>
    <r>
      <rPr>
        <strike/>
        <sz val="11"/>
        <color rgb="FFFF0000"/>
        <rFont val="Calibri"/>
        <family val="2"/>
        <charset val="238"/>
        <scheme val="minor"/>
      </rPr>
      <t xml:space="preserve">6 000 000
</t>
    </r>
    <r>
      <rPr>
        <sz val="11"/>
        <color rgb="FFFF0000"/>
        <rFont val="Calibri"/>
        <family val="2"/>
        <charset val="238"/>
        <scheme val="minor"/>
      </rPr>
      <t>8 400 000</t>
    </r>
  </si>
  <si>
    <r>
      <rPr>
        <strike/>
        <sz val="11"/>
        <rFont val="Calibri"/>
        <family val="2"/>
        <charset val="238"/>
        <scheme val="minor"/>
      </rPr>
      <t>2500000</t>
    </r>
    <r>
      <rPr>
        <sz val="11"/>
        <rFont val="Calibri"/>
        <family val="2"/>
        <charset val="238"/>
        <scheme val="minor"/>
      </rPr>
      <t xml:space="preserve">
</t>
    </r>
    <r>
      <rPr>
        <strike/>
        <sz val="11"/>
        <color rgb="FFFF0000"/>
        <rFont val="Calibri"/>
        <family val="2"/>
        <charset val="238"/>
        <scheme val="minor"/>
      </rPr>
      <t xml:space="preserve">5 000 000
</t>
    </r>
    <r>
      <rPr>
        <sz val="11"/>
        <color rgb="FFFF0000"/>
        <rFont val="Calibri"/>
        <family val="2"/>
        <charset val="238"/>
        <scheme val="minor"/>
      </rPr>
      <t>6 000 000</t>
    </r>
  </si>
  <si>
    <r>
      <rPr>
        <strike/>
        <sz val="11"/>
        <rFont val="Calibri"/>
        <family val="2"/>
        <charset val="238"/>
        <scheme val="minor"/>
      </rPr>
      <t>2000000</t>
    </r>
    <r>
      <rPr>
        <sz val="11"/>
        <rFont val="Calibri"/>
        <family val="2"/>
        <charset val="238"/>
        <scheme val="minor"/>
      </rPr>
      <t xml:space="preserve">
</t>
    </r>
    <r>
      <rPr>
        <strike/>
        <sz val="11"/>
        <color rgb="FFFF0000"/>
        <rFont val="Calibri"/>
        <family val="2"/>
        <charset val="238"/>
        <scheme val="minor"/>
      </rPr>
      <t xml:space="preserve">5 000 000
</t>
    </r>
    <r>
      <rPr>
        <sz val="11"/>
        <color rgb="FFFF0000"/>
        <rFont val="Calibri"/>
        <family val="2"/>
        <charset val="238"/>
        <scheme val="minor"/>
      </rPr>
      <t>6 000 000</t>
    </r>
  </si>
  <si>
    <r>
      <t xml:space="preserve">4000000
</t>
    </r>
    <r>
      <rPr>
        <sz val="11"/>
        <color rgb="FFFF0000"/>
        <rFont val="Calibri"/>
        <family val="2"/>
        <charset val="238"/>
        <scheme val="minor"/>
      </rPr>
      <t>16 200 000</t>
    </r>
  </si>
  <si>
    <r>
      <rPr>
        <strike/>
        <sz val="11"/>
        <rFont val="Calibri"/>
        <family val="2"/>
        <charset val="238"/>
        <scheme val="minor"/>
      </rPr>
      <t>5000000</t>
    </r>
    <r>
      <rPr>
        <sz val="11"/>
        <rFont val="Calibri"/>
        <family val="2"/>
        <charset val="238"/>
        <scheme val="minor"/>
      </rPr>
      <t xml:space="preserve">
</t>
    </r>
    <r>
      <rPr>
        <strike/>
        <sz val="11"/>
        <color rgb="FFFF0000"/>
        <rFont val="Calibri"/>
        <family val="2"/>
        <charset val="238"/>
        <scheme val="minor"/>
      </rPr>
      <t xml:space="preserve">5 200 000
</t>
    </r>
    <r>
      <rPr>
        <sz val="11"/>
        <color rgb="FFFF0000"/>
        <rFont val="Calibri"/>
        <family val="2"/>
        <charset val="238"/>
        <scheme val="minor"/>
      </rPr>
      <t>7 800 000</t>
    </r>
  </si>
  <si>
    <r>
      <t xml:space="preserve">5000000
</t>
    </r>
    <r>
      <rPr>
        <strike/>
        <sz val="11"/>
        <color rgb="FFFF0000"/>
        <rFont val="Calibri"/>
        <family val="2"/>
        <charset val="238"/>
        <scheme val="minor"/>
      </rPr>
      <t xml:space="preserve">5 200 000
</t>
    </r>
    <r>
      <rPr>
        <sz val="11"/>
        <color rgb="FFFF0000"/>
        <rFont val="Calibri"/>
        <family val="2"/>
        <charset val="238"/>
        <scheme val="minor"/>
      </rPr>
      <t>6 240 000</t>
    </r>
  </si>
  <si>
    <r>
      <rPr>
        <strike/>
        <sz val="11"/>
        <color rgb="FFFF0000"/>
        <rFont val="Calibri"/>
        <family val="2"/>
        <charset val="238"/>
        <scheme val="minor"/>
      </rPr>
      <t xml:space="preserve">17000000
</t>
    </r>
    <r>
      <rPr>
        <sz val="11"/>
        <color rgb="FFFF0000"/>
        <rFont val="Calibri"/>
        <family val="2"/>
        <charset val="238"/>
        <scheme val="minor"/>
      </rPr>
      <t>20 400 000</t>
    </r>
  </si>
  <si>
    <r>
      <t xml:space="preserve">5 000 000
</t>
    </r>
    <r>
      <rPr>
        <strike/>
        <sz val="11"/>
        <color rgb="FFFF0000"/>
        <rFont val="Calibri"/>
        <family val="2"/>
        <charset val="238"/>
        <scheme val="minor"/>
      </rPr>
      <t xml:space="preserve">5 200 000
</t>
    </r>
    <r>
      <rPr>
        <sz val="11"/>
        <color rgb="FFFF0000"/>
        <rFont val="Calibri"/>
        <family val="2"/>
        <charset val="238"/>
        <scheme val="minor"/>
      </rPr>
      <t>8 400 000</t>
    </r>
  </si>
  <si>
    <r>
      <rPr>
        <strike/>
        <sz val="11"/>
        <color rgb="FFFF0000"/>
        <rFont val="Calibri"/>
        <family val="2"/>
        <charset val="238"/>
        <scheme val="minor"/>
      </rPr>
      <t xml:space="preserve">3000000
</t>
    </r>
    <r>
      <rPr>
        <sz val="11"/>
        <color rgb="FFFF0000"/>
        <rFont val="Calibri"/>
        <family val="2"/>
        <charset val="238"/>
        <scheme val="minor"/>
      </rPr>
      <t>13 200 000</t>
    </r>
  </si>
  <si>
    <r>
      <t xml:space="preserve">2000000
</t>
    </r>
    <r>
      <rPr>
        <sz val="11"/>
        <color rgb="FFFF0000"/>
        <rFont val="Calibri"/>
        <family val="2"/>
        <charset val="238"/>
        <scheme val="minor"/>
      </rPr>
      <t>2 400 000</t>
    </r>
  </si>
  <si>
    <r>
      <rPr>
        <strike/>
        <sz val="11"/>
        <rFont val="Calibri"/>
        <family val="2"/>
        <charset val="238"/>
        <scheme val="minor"/>
      </rPr>
      <t>3500000</t>
    </r>
    <r>
      <rPr>
        <sz val="11"/>
        <rFont val="Calibri"/>
        <family val="2"/>
        <charset val="238"/>
        <scheme val="minor"/>
      </rPr>
      <t xml:space="preserve">
</t>
    </r>
    <r>
      <rPr>
        <strike/>
        <sz val="11"/>
        <color rgb="FFFF0000"/>
        <rFont val="Calibri"/>
        <family val="2"/>
        <charset val="238"/>
        <scheme val="minor"/>
      </rPr>
      <t>8 000 000</t>
    </r>
    <r>
      <rPr>
        <sz val="11"/>
        <color rgb="FFFF0000"/>
        <rFont val="Calibri"/>
        <family val="2"/>
        <charset val="238"/>
        <scheme val="minor"/>
      </rPr>
      <t xml:space="preserve">
9 600 000</t>
    </r>
  </si>
  <si>
    <r>
      <t xml:space="preserve">2500000
</t>
    </r>
    <r>
      <rPr>
        <strike/>
        <sz val="11"/>
        <color rgb="FFFF0000"/>
        <rFont val="Calibri"/>
        <family val="2"/>
        <charset val="238"/>
        <scheme val="minor"/>
      </rPr>
      <t xml:space="preserve">5 000 000
</t>
    </r>
    <r>
      <rPr>
        <sz val="11"/>
        <color rgb="FFFF0000"/>
        <rFont val="Calibri"/>
        <family val="2"/>
        <charset val="238"/>
        <scheme val="minor"/>
      </rPr>
      <t>6 000 000</t>
    </r>
  </si>
  <si>
    <r>
      <t xml:space="preserve">1500000
</t>
    </r>
    <r>
      <rPr>
        <strike/>
        <sz val="11"/>
        <color rgb="FFFF0000"/>
        <rFont val="Calibri"/>
        <family val="2"/>
        <charset val="238"/>
        <scheme val="minor"/>
      </rPr>
      <t xml:space="preserve">4 000 000
</t>
    </r>
    <r>
      <rPr>
        <sz val="11"/>
        <color rgb="FFFF0000"/>
        <rFont val="Calibri"/>
        <family val="2"/>
        <charset val="238"/>
        <scheme val="minor"/>
      </rPr>
      <t>4 800 000</t>
    </r>
  </si>
  <si>
    <r>
      <t xml:space="preserve">2500000
</t>
    </r>
    <r>
      <rPr>
        <strike/>
        <sz val="11"/>
        <color rgb="FFFF0000"/>
        <rFont val="Calibri"/>
        <family val="2"/>
        <charset val="238"/>
        <scheme val="minor"/>
      </rPr>
      <t xml:space="preserve">9 000 000
</t>
    </r>
    <r>
      <rPr>
        <sz val="11"/>
        <color rgb="FFFF0000"/>
        <rFont val="Calibri"/>
        <family val="2"/>
        <charset val="238"/>
        <scheme val="minor"/>
      </rPr>
      <t>10 800 000</t>
    </r>
  </si>
  <si>
    <r>
      <t xml:space="preserve">2500000
</t>
    </r>
    <r>
      <rPr>
        <strike/>
        <sz val="11"/>
        <color rgb="FFFF0000"/>
        <rFont val="Calibri"/>
        <family val="2"/>
        <charset val="238"/>
        <scheme val="minor"/>
      </rPr>
      <t xml:space="preserve">6 000 000
</t>
    </r>
    <r>
      <rPr>
        <sz val="11"/>
        <color rgb="FFFF0000"/>
        <rFont val="Calibri"/>
        <family val="2"/>
        <charset val="238"/>
        <scheme val="minor"/>
      </rPr>
      <t>9 000 000</t>
    </r>
  </si>
  <si>
    <r>
      <t>2500000
5 000 000</t>
    </r>
    <r>
      <rPr>
        <sz val="11"/>
        <rFont val="Calibri"/>
        <family val="2"/>
        <charset val="238"/>
        <scheme val="minor"/>
      </rPr>
      <t xml:space="preserve">
</t>
    </r>
    <r>
      <rPr>
        <strike/>
        <sz val="11"/>
        <color rgb="FFFF0000"/>
        <rFont val="Calibri"/>
        <family val="2"/>
        <charset val="238"/>
        <scheme val="minor"/>
      </rPr>
      <t xml:space="preserve">7 500 000
</t>
    </r>
    <r>
      <rPr>
        <sz val="11"/>
        <color rgb="FFFF0000"/>
        <rFont val="Calibri"/>
        <family val="2"/>
        <charset val="238"/>
        <scheme val="minor"/>
      </rPr>
      <t>12 000 000</t>
    </r>
  </si>
  <si>
    <r>
      <t>2500000
3 500 000</t>
    </r>
    <r>
      <rPr>
        <sz val="11"/>
        <rFont val="Calibri"/>
        <family val="2"/>
        <charset val="238"/>
        <scheme val="minor"/>
      </rPr>
      <t xml:space="preserve">
</t>
    </r>
    <r>
      <rPr>
        <strike/>
        <sz val="11"/>
        <color rgb="FFFF0000"/>
        <rFont val="Calibri"/>
        <family val="2"/>
        <charset val="238"/>
        <scheme val="minor"/>
      </rPr>
      <t xml:space="preserve">5 400 000
</t>
    </r>
    <r>
      <rPr>
        <sz val="11"/>
        <color rgb="FFFF0000"/>
        <rFont val="Calibri"/>
        <family val="2"/>
        <charset val="238"/>
        <scheme val="minor"/>
      </rPr>
      <t>8 400 000</t>
    </r>
  </si>
  <si>
    <r>
      <rPr>
        <strike/>
        <sz val="11"/>
        <rFont val="Calibri"/>
        <family val="2"/>
        <charset val="238"/>
        <scheme val="minor"/>
      </rPr>
      <t>100000</t>
    </r>
    <r>
      <rPr>
        <sz val="11"/>
        <rFont val="Calibri"/>
        <family val="2"/>
        <charset val="238"/>
        <scheme val="minor"/>
      </rPr>
      <t xml:space="preserve">
</t>
    </r>
    <r>
      <rPr>
        <strike/>
        <sz val="11"/>
        <color rgb="FFFF0000"/>
        <rFont val="Calibri"/>
        <family val="2"/>
        <charset val="238"/>
        <scheme val="minor"/>
      </rPr>
      <t xml:space="preserve">200 000
</t>
    </r>
    <r>
      <rPr>
        <sz val="11"/>
        <color rgb="FFFF0000"/>
        <rFont val="Calibri"/>
        <family val="2"/>
        <charset val="238"/>
        <scheme val="minor"/>
      </rPr>
      <t>240 000</t>
    </r>
    <r>
      <rPr>
        <strike/>
        <sz val="11"/>
        <color rgb="FFFF0000"/>
        <rFont val="Calibri"/>
        <family val="2"/>
        <charset val="238"/>
        <scheme val="minor"/>
      </rPr>
      <t xml:space="preserve">
</t>
    </r>
  </si>
  <si>
    <r>
      <t>3000000
5 000 000</t>
    </r>
    <r>
      <rPr>
        <sz val="11"/>
        <rFont val="Calibri"/>
        <family val="2"/>
        <charset val="238"/>
        <scheme val="minor"/>
      </rPr>
      <t xml:space="preserve">
</t>
    </r>
    <r>
      <rPr>
        <strike/>
        <sz val="11"/>
        <color rgb="FFFF0000"/>
        <rFont val="Calibri"/>
        <family val="2"/>
        <charset val="238"/>
        <scheme val="minor"/>
      </rPr>
      <t xml:space="preserve">5 200 000
</t>
    </r>
    <r>
      <rPr>
        <sz val="11"/>
        <color rgb="FFFF0000"/>
        <rFont val="Calibri"/>
        <family val="2"/>
        <charset val="238"/>
        <scheme val="minor"/>
      </rPr>
      <t>6 240 000</t>
    </r>
  </si>
  <si>
    <r>
      <t xml:space="preserve">1200000
</t>
    </r>
    <r>
      <rPr>
        <strike/>
        <sz val="11"/>
        <color rgb="FFFF0000"/>
        <rFont val="Calibri"/>
        <family val="2"/>
        <charset val="238"/>
        <scheme val="minor"/>
      </rPr>
      <t xml:space="preserve">5 000 000
</t>
    </r>
    <r>
      <rPr>
        <sz val="11"/>
        <color rgb="FFFF0000"/>
        <rFont val="Calibri"/>
        <family val="2"/>
        <charset val="238"/>
        <scheme val="minor"/>
      </rPr>
      <t>6 000 000</t>
    </r>
  </si>
  <si>
    <r>
      <t>2500000
10 000 000</t>
    </r>
    <r>
      <rPr>
        <sz val="11"/>
        <rFont val="Calibri"/>
        <family val="2"/>
        <charset val="238"/>
        <scheme val="minor"/>
      </rPr>
      <t xml:space="preserve">
</t>
    </r>
    <r>
      <rPr>
        <strike/>
        <sz val="11"/>
        <color rgb="FFFF0000"/>
        <rFont val="Calibri"/>
        <family val="2"/>
        <charset val="238"/>
        <scheme val="minor"/>
      </rPr>
      <t xml:space="preserve">10 400 000
</t>
    </r>
    <r>
      <rPr>
        <sz val="11"/>
        <color rgb="FFFF0000"/>
        <rFont val="Calibri"/>
        <family val="2"/>
        <charset val="238"/>
        <scheme val="minor"/>
      </rPr>
      <t>13 800 000</t>
    </r>
  </si>
  <si>
    <r>
      <rPr>
        <strike/>
        <sz val="11"/>
        <rFont val="Calibri"/>
        <family val="2"/>
        <charset val="238"/>
        <scheme val="minor"/>
      </rPr>
      <t>20000000</t>
    </r>
    <r>
      <rPr>
        <sz val="11"/>
        <rFont val="Calibri"/>
        <family val="2"/>
        <charset val="238"/>
        <scheme val="minor"/>
      </rPr>
      <t xml:space="preserve">
</t>
    </r>
    <r>
      <rPr>
        <strike/>
        <sz val="11"/>
        <color rgb="FFFF0000"/>
        <rFont val="Calibri"/>
        <family val="2"/>
        <charset val="238"/>
        <scheme val="minor"/>
      </rPr>
      <t xml:space="preserve">22 500 000
</t>
    </r>
    <r>
      <rPr>
        <sz val="11"/>
        <color rgb="FFFF0000"/>
        <rFont val="Calibri"/>
        <family val="2"/>
        <charset val="238"/>
        <scheme val="minor"/>
      </rPr>
      <t>30 000 000</t>
    </r>
  </si>
  <si>
    <r>
      <t>2500000
4 000 000</t>
    </r>
    <r>
      <rPr>
        <sz val="11"/>
        <rFont val="Calibri"/>
        <family val="2"/>
        <charset val="238"/>
        <scheme val="minor"/>
      </rPr>
      <t xml:space="preserve">
</t>
    </r>
    <r>
      <rPr>
        <strike/>
        <sz val="11"/>
        <color rgb="FFFF0000"/>
        <rFont val="Calibri"/>
        <family val="2"/>
        <charset val="238"/>
        <scheme val="minor"/>
      </rPr>
      <t xml:space="preserve">5 000 000
</t>
    </r>
    <r>
      <rPr>
        <sz val="11"/>
        <color rgb="FFFF0000"/>
        <rFont val="Calibri"/>
        <family val="2"/>
        <charset val="238"/>
        <scheme val="minor"/>
      </rPr>
      <t>9 600 000</t>
    </r>
  </si>
  <si>
    <r>
      <t xml:space="preserve">300 000
</t>
    </r>
    <r>
      <rPr>
        <sz val="11"/>
        <color rgb="FFFF0000"/>
        <rFont val="Calibri"/>
        <family val="2"/>
        <charset val="238"/>
        <scheme val="minor"/>
      </rPr>
      <t>360 000</t>
    </r>
  </si>
  <si>
    <r>
      <t xml:space="preserve">40 000 000
</t>
    </r>
    <r>
      <rPr>
        <sz val="11"/>
        <color rgb="FFFF0000"/>
        <rFont val="Calibri"/>
        <family val="2"/>
        <charset val="238"/>
        <scheme val="minor"/>
      </rPr>
      <t>68 400 000</t>
    </r>
  </si>
  <si>
    <r>
      <t xml:space="preserve">2 500 000
</t>
    </r>
    <r>
      <rPr>
        <sz val="11"/>
        <color rgb="FFFF0000"/>
        <rFont val="Calibri"/>
        <family val="2"/>
        <charset val="238"/>
        <scheme val="minor"/>
      </rPr>
      <t>6 000 000</t>
    </r>
  </si>
  <si>
    <r>
      <t xml:space="preserve">100 000
</t>
    </r>
    <r>
      <rPr>
        <sz val="11"/>
        <color rgb="FFFF0000"/>
        <rFont val="Calibri"/>
        <family val="2"/>
        <charset val="238"/>
        <scheme val="minor"/>
      </rPr>
      <t>4 200 000</t>
    </r>
  </si>
  <si>
    <r>
      <t xml:space="preserve">7000000
</t>
    </r>
    <r>
      <rPr>
        <sz val="11"/>
        <color rgb="FFFF0000"/>
        <rFont val="Calibri"/>
        <family val="2"/>
        <charset val="238"/>
        <scheme val="minor"/>
      </rPr>
      <t>8 400 000</t>
    </r>
  </si>
  <si>
    <r>
      <t xml:space="preserve">12000000
</t>
    </r>
    <r>
      <rPr>
        <sz val="11"/>
        <color rgb="FFFF0000"/>
        <rFont val="Calibri"/>
        <family val="2"/>
        <charset val="238"/>
        <scheme val="minor"/>
      </rPr>
      <t>18 000 000</t>
    </r>
  </si>
  <si>
    <r>
      <t xml:space="preserve">3000000
</t>
    </r>
    <r>
      <rPr>
        <sz val="11"/>
        <color rgb="FFFF0000"/>
        <rFont val="Calibri"/>
        <family val="2"/>
        <charset val="238"/>
        <scheme val="minor"/>
      </rPr>
      <t>3 600 000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</si>
</sst>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Kč&quot;_-;\-* #,##0.00\ &quot;Kč&quot;_-;_-* &quot;-&quot;??\ &quot;Kč&quot;_-;_-@_-"/>
    <numFmt numFmtId="164" formatCode="#,##0.00\ &quot;Kč&quot;"/>
    <numFmt numFmtId="165" formatCode="#,##0_ ;\-#,##0\ "/>
    <numFmt numFmtId="166" formatCode="#,##0.00_ ;\-#,##0.00\ "/>
  </numFmts>
  <fonts count="44"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b/>
      <sz val="10"/>
      <name val="Calibri"/>
      <family val="2"/>
      <charset val="238"/>
      <scheme val="minor"/>
    </font>
    <font>
      <b/>
      <sz val="10"/>
      <name val="Calibri"/>
      <family val="2"/>
      <scheme val="minor"/>
    </font>
    <font>
      <sz val="9"/>
      <color theme="1"/>
      <name val="Calibri"/>
      <family val="2"/>
      <charset val="238"/>
      <scheme val="minor"/>
    </font>
    <font>
      <sz val="8"/>
      <color theme="1"/>
      <name val="Calibri"/>
      <family val="2"/>
      <charset val="238"/>
      <scheme val="minor"/>
    </font>
    <font>
      <sz val="8"/>
      <name val="Calibri"/>
      <family val="2"/>
      <charset val="238"/>
      <scheme val="minor"/>
    </font>
    <font>
      <sz val="9"/>
      <name val="Times New Roman"/>
      <family val="1"/>
      <charset val="238"/>
    </font>
    <font>
      <strike/>
      <sz val="10"/>
      <name val="Calibri"/>
      <family val="2"/>
      <charset val="238"/>
      <scheme val="minor"/>
    </font>
    <font>
      <strike/>
      <sz val="11"/>
      <name val="Calibri"/>
      <family val="2"/>
      <charset val="238"/>
      <scheme val="minor"/>
    </font>
    <font>
      <strike/>
      <sz val="8"/>
      <name val="Calibri"/>
      <family val="2"/>
      <charset val="238"/>
      <scheme val="minor"/>
    </font>
    <font>
      <strike/>
      <sz val="11"/>
      <color rgb="FFFF0000"/>
      <name val="Calibri"/>
      <family val="2"/>
      <charset val="238"/>
      <scheme val="minor"/>
    </font>
    <font>
      <sz val="9"/>
      <name val="Calibri"/>
      <family val="2"/>
      <charset val="238"/>
      <scheme val="minor"/>
    </font>
    <font>
      <strike/>
      <sz val="9"/>
      <name val="Calibri"/>
      <family val="2"/>
      <charset val="238"/>
      <scheme val="minor"/>
    </font>
    <font>
      <b/>
      <sz val="9"/>
      <name val="Calibri"/>
      <family val="2"/>
      <charset val="238"/>
      <scheme val="minor"/>
    </font>
    <font>
      <b/>
      <sz val="9"/>
      <name val="Times New Roman"/>
      <family val="1"/>
      <charset val="238"/>
    </font>
    <font>
      <b/>
      <strike/>
      <sz val="8"/>
      <name val="Calibri"/>
      <family val="2"/>
      <charset val="238"/>
      <scheme val="minor"/>
    </font>
    <font>
      <b/>
      <sz val="8"/>
      <name val="Calibri"/>
      <family val="2"/>
      <charset val="238"/>
      <scheme val="minor"/>
    </font>
    <font>
      <b/>
      <strike/>
      <sz val="10"/>
      <name val="Calibri"/>
      <family val="2"/>
      <charset val="238"/>
      <scheme val="minor"/>
    </font>
    <font>
      <u/>
      <sz val="9"/>
      <name val="Calibri"/>
      <family val="2"/>
      <charset val="238"/>
      <scheme val="minor"/>
    </font>
    <font>
      <strike/>
      <sz val="11"/>
      <color theme="1"/>
      <name val="Calibri"/>
      <family val="2"/>
      <charset val="238"/>
      <scheme val="minor"/>
    </font>
    <font>
      <strike/>
      <sz val="10"/>
      <color rgb="FFFF0000"/>
      <name val="Calibri"/>
      <family val="2"/>
      <charset val="238"/>
      <scheme val="minor"/>
    </font>
    <font>
      <sz val="8"/>
      <color rgb="FFFF0000"/>
      <name val="Calibri"/>
      <family val="2"/>
      <charset val="238"/>
      <scheme val="minor"/>
    </font>
    <font>
      <sz val="9"/>
      <color rgb="FFFF0000"/>
      <name val="Calibri"/>
      <family val="2"/>
      <charset val="238"/>
      <scheme val="minor"/>
    </font>
    <font>
      <strike/>
      <sz val="9"/>
      <color rgb="FFFF0000"/>
      <name val="Calibri"/>
      <family val="2"/>
      <charset val="238"/>
      <scheme val="minor"/>
    </font>
  </fonts>
  <fills count="8">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9" tint="0.59999389629810485"/>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s>
  <cellStyleXfs count="2">
    <xf numFmtId="0" fontId="0" fillId="0" borderId="0"/>
    <xf numFmtId="0" fontId="17" fillId="0" borderId="0" applyNumberFormat="0" applyFill="0" applyBorder="0" applyAlignment="0" applyProtection="0"/>
  </cellStyleXfs>
  <cellXfs count="578">
    <xf numFmtId="0" fontId="0" fillId="0" borderId="0" xfId="0"/>
    <xf numFmtId="0" fontId="0" fillId="0" borderId="0" xfId="0"/>
    <xf numFmtId="0" fontId="0" fillId="0" borderId="0" xfId="0" applyBorder="1"/>
    <xf numFmtId="0" fontId="0" fillId="0" borderId="0" xfId="0" applyFill="1"/>
    <xf numFmtId="0" fontId="7" fillId="0" borderId="0" xfId="0" applyFont="1"/>
    <xf numFmtId="0" fontId="4" fillId="2" borderId="5" xfId="0" applyFont="1" applyFill="1" applyBorder="1" applyAlignment="1">
      <alignment horizontal="center" vertical="center" wrapText="1"/>
    </xf>
    <xf numFmtId="0" fontId="0" fillId="0" borderId="0" xfId="0" applyFont="1"/>
    <xf numFmtId="0" fontId="0" fillId="0" borderId="0" xfId="0" applyBorder="1" applyAlignment="1">
      <alignment horizontal="center"/>
    </xf>
    <xf numFmtId="0" fontId="14" fillId="0" borderId="0" xfId="0" applyFont="1"/>
    <xf numFmtId="0" fontId="15" fillId="0" borderId="0" xfId="0" applyFont="1"/>
    <xf numFmtId="0" fontId="16" fillId="0" borderId="0" xfId="0" applyFont="1"/>
    <xf numFmtId="0" fontId="19" fillId="0" borderId="0" xfId="0" applyFont="1"/>
    <xf numFmtId="0" fontId="20" fillId="0" borderId="0" xfId="1" applyFont="1"/>
    <xf numFmtId="0" fontId="0" fillId="2" borderId="0" xfId="0" applyFill="1"/>
    <xf numFmtId="0" fontId="14" fillId="0" borderId="0" xfId="0" applyFont="1" applyFill="1"/>
    <xf numFmtId="0" fontId="7" fillId="0" borderId="0" xfId="0" applyFont="1" applyFill="1"/>
    <xf numFmtId="0" fontId="0" fillId="0" borderId="0" xfId="0" applyFont="1" applyFill="1"/>
    <xf numFmtId="0" fontId="0" fillId="0" borderId="0" xfId="0"/>
    <xf numFmtId="0" fontId="0" fillId="0" borderId="0" xfId="0"/>
    <xf numFmtId="0" fontId="25" fillId="0" borderId="21" xfId="0" applyFont="1" applyBorder="1" applyAlignment="1">
      <alignment vertical="center" wrapText="1"/>
    </xf>
    <xf numFmtId="0" fontId="0" fillId="0" borderId="0" xfId="0"/>
    <xf numFmtId="0" fontId="0" fillId="0" borderId="0" xfId="0"/>
    <xf numFmtId="0" fontId="0" fillId="0" borderId="0" xfId="0"/>
    <xf numFmtId="0" fontId="0" fillId="0" borderId="21" xfId="0" applyBorder="1" applyAlignment="1">
      <alignment horizontal="center" vertical="center"/>
    </xf>
    <xf numFmtId="0" fontId="31" fillId="0" borderId="21" xfId="0" applyFont="1" applyBorder="1" applyAlignment="1">
      <alignment horizontal="left" wrapText="1"/>
    </xf>
    <xf numFmtId="0" fontId="31" fillId="0" borderId="21" xfId="0" applyFont="1" applyBorder="1" applyAlignment="1">
      <alignment vertical="center" wrapText="1"/>
    </xf>
    <xf numFmtId="0" fontId="31" fillId="0" borderId="16" xfId="0" applyFont="1" applyBorder="1" applyAlignment="1">
      <alignment wrapText="1"/>
    </xf>
    <xf numFmtId="0" fontId="14" fillId="0" borderId="21" xfId="0" applyFont="1" applyBorder="1" applyAlignment="1">
      <alignment vertical="center" wrapText="1"/>
    </xf>
    <xf numFmtId="0" fontId="13" fillId="0" borderId="21" xfId="0" applyFont="1" applyBorder="1" applyAlignment="1">
      <alignment horizontal="center" vertical="center" wrapText="1"/>
    </xf>
    <xf numFmtId="0" fontId="13" fillId="0" borderId="21"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5" xfId="0" applyFont="1" applyBorder="1" applyAlignment="1">
      <alignment vertical="center" wrapText="1"/>
    </xf>
    <xf numFmtId="0" fontId="0" fillId="0" borderId="39" xfId="0" applyFont="1" applyBorder="1"/>
    <xf numFmtId="0" fontId="3" fillId="3" borderId="39" xfId="0" applyFont="1" applyFill="1" applyBorder="1" applyAlignment="1">
      <alignment horizontal="center" vertical="center"/>
    </xf>
    <xf numFmtId="0" fontId="3" fillId="5" borderId="25" xfId="0" applyFont="1" applyFill="1" applyBorder="1" applyAlignment="1">
      <alignment horizontal="center" vertical="center"/>
    </xf>
    <xf numFmtId="0" fontId="14" fillId="0" borderId="39" xfId="0" applyFont="1" applyBorder="1"/>
    <xf numFmtId="0" fontId="14" fillId="0" borderId="39" xfId="0" applyNumberFormat="1" applyFont="1" applyBorder="1"/>
    <xf numFmtId="0" fontId="3" fillId="3" borderId="39" xfId="0" applyFont="1" applyFill="1" applyBorder="1" applyAlignment="1">
      <alignment horizontal="center" vertical="center" wrapText="1" shrinkToFit="1"/>
    </xf>
    <xf numFmtId="0" fontId="3" fillId="5" borderId="39" xfId="0" applyFont="1" applyFill="1" applyBorder="1" applyAlignment="1">
      <alignment horizontal="center" vertical="center" wrapText="1" shrinkToFi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14" fillId="0" borderId="33" xfId="0" applyFont="1" applyBorder="1"/>
    <xf numFmtId="0" fontId="0" fillId="0" borderId="2" xfId="0" applyBorder="1"/>
    <xf numFmtId="44" fontId="0" fillId="0" borderId="2" xfId="0" applyNumberFormat="1" applyBorder="1"/>
    <xf numFmtId="0" fontId="0" fillId="0" borderId="3" xfId="0" applyBorder="1"/>
    <xf numFmtId="0" fontId="0" fillId="0" borderId="39" xfId="0" applyBorder="1"/>
    <xf numFmtId="0" fontId="3" fillId="5" borderId="39" xfId="0" applyFont="1" applyFill="1" applyBorder="1" applyAlignment="1">
      <alignment horizontal="center" vertical="center"/>
    </xf>
    <xf numFmtId="0" fontId="13" fillId="0" borderId="39" xfId="0" applyFont="1" applyBorder="1" applyAlignment="1">
      <alignment horizontal="left"/>
    </xf>
    <xf numFmtId="0" fontId="25" fillId="0" borderId="39" xfId="0" applyFont="1" applyBorder="1" applyAlignment="1">
      <alignment horizontal="left"/>
    </xf>
    <xf numFmtId="44" fontId="14" fillId="0" borderId="39" xfId="0" applyNumberFormat="1" applyFont="1" applyBorder="1"/>
    <xf numFmtId="0" fontId="15" fillId="0" borderId="48" xfId="0" applyFont="1" applyBorder="1"/>
    <xf numFmtId="0" fontId="3" fillId="3" borderId="48" xfId="0" applyFont="1" applyFill="1" applyBorder="1" applyAlignment="1">
      <alignment horizontal="center" vertical="center" wrapText="1" shrinkToFit="1"/>
    </xf>
    <xf numFmtId="0" fontId="3" fillId="5" borderId="48" xfId="0" applyFont="1" applyFill="1" applyBorder="1" applyAlignment="1">
      <alignment horizontal="center" vertical="center" wrapText="1" shrinkToFi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0" borderId="5" xfId="0" applyFont="1" applyFill="1" applyBorder="1" applyAlignment="1">
      <alignment vertical="center" wrapText="1"/>
    </xf>
    <xf numFmtId="0" fontId="4" fillId="0" borderId="5" xfId="0" applyFont="1" applyFill="1" applyBorder="1" applyAlignment="1">
      <alignment horizontal="center" vertical="center" wrapText="1"/>
    </xf>
    <xf numFmtId="0" fontId="0" fillId="0" borderId="13" xfId="0" applyBorder="1"/>
    <xf numFmtId="0" fontId="0" fillId="0" borderId="62" xfId="0" applyBorder="1"/>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0" fillId="0" borderId="1" xfId="0" applyBorder="1" applyAlignment="1">
      <alignment horizontal="center" vertical="center"/>
    </xf>
    <xf numFmtId="0" fontId="3" fillId="4" borderId="2" xfId="0" applyFont="1" applyFill="1" applyBorder="1" applyAlignment="1">
      <alignment horizontal="center" vertical="center" wrapText="1"/>
    </xf>
    <xf numFmtId="0" fontId="0" fillId="0" borderId="2" xfId="0" applyFill="1" applyBorder="1"/>
    <xf numFmtId="0" fontId="3" fillId="3"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left" wrapText="1"/>
    </xf>
    <xf numFmtId="0" fontId="7" fillId="0" borderId="2" xfId="0" applyFont="1" applyBorder="1"/>
    <xf numFmtId="0" fontId="0" fillId="0" borderId="60" xfId="0" applyBorder="1"/>
    <xf numFmtId="0" fontId="0" fillId="0" borderId="65" xfId="0" applyBorder="1"/>
    <xf numFmtId="0" fontId="0" fillId="0" borderId="20" xfId="0" applyBorder="1" applyAlignment="1">
      <alignment horizontal="center" vertical="center"/>
    </xf>
    <xf numFmtId="0" fontId="0" fillId="0" borderId="20" xfId="0" applyFont="1" applyBorder="1" applyAlignment="1">
      <alignment horizontal="center" vertical="center"/>
    </xf>
    <xf numFmtId="0" fontId="3" fillId="4" borderId="32"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0" fillId="0" borderId="64" xfId="0" applyBorder="1" applyAlignment="1">
      <alignment horizontal="center" vertical="center"/>
    </xf>
    <xf numFmtId="0" fontId="0" fillId="0" borderId="64" xfId="0" applyFill="1" applyBorder="1" applyAlignment="1">
      <alignment horizontal="center" vertical="center"/>
    </xf>
    <xf numFmtId="0" fontId="0" fillId="0" borderId="47" xfId="0" applyFont="1" applyFill="1" applyBorder="1" applyAlignment="1">
      <alignment horizontal="center" vertical="center"/>
    </xf>
    <xf numFmtId="0" fontId="3" fillId="4" borderId="59" xfId="0" applyFont="1" applyFill="1" applyBorder="1" applyAlignment="1">
      <alignment horizontal="center" vertical="center" wrapText="1"/>
    </xf>
    <xf numFmtId="0" fontId="0" fillId="0" borderId="66" xfId="0" applyFill="1" applyBorder="1" applyAlignment="1">
      <alignment horizontal="center" vertical="center"/>
    </xf>
    <xf numFmtId="0" fontId="0" fillId="0" borderId="52" xfId="0" applyFill="1" applyBorder="1" applyAlignment="1">
      <alignment horizontal="center" vertical="center"/>
    </xf>
    <xf numFmtId="0" fontId="0" fillId="0" borderId="45" xfId="0" applyBorder="1" applyAlignment="1">
      <alignment horizontal="center" vertical="center"/>
    </xf>
    <xf numFmtId="0" fontId="0" fillId="0" borderId="44" xfId="0" applyBorder="1" applyAlignment="1">
      <alignment horizontal="center" vertical="center"/>
    </xf>
    <xf numFmtId="0" fontId="0" fillId="0" borderId="5" xfId="0" applyBorder="1" applyAlignment="1">
      <alignment horizontal="center" vertical="center"/>
    </xf>
    <xf numFmtId="0" fontId="7" fillId="0" borderId="6" xfId="0" applyFont="1" applyBorder="1" applyAlignment="1">
      <alignment horizontal="center" vertical="center"/>
    </xf>
    <xf numFmtId="0" fontId="27" fillId="0" borderId="41" xfId="0" applyFont="1" applyBorder="1" applyAlignment="1">
      <alignment horizontal="center" vertical="center" wrapText="1"/>
    </xf>
    <xf numFmtId="0" fontId="14" fillId="0" borderId="41" xfId="0" applyFont="1" applyBorder="1" applyAlignment="1">
      <alignment horizontal="center" vertical="center"/>
    </xf>
    <xf numFmtId="0" fontId="27" fillId="0" borderId="21" xfId="0" applyFont="1" applyBorder="1" applyAlignment="1">
      <alignment horizontal="center" vertical="center" wrapText="1"/>
    </xf>
    <xf numFmtId="0" fontId="28" fillId="0" borderId="21" xfId="0" applyFont="1" applyBorder="1" applyAlignment="1">
      <alignment horizontal="center" vertical="center"/>
    </xf>
    <xf numFmtId="0" fontId="14" fillId="0" borderId="21" xfId="0" applyFont="1" applyBorder="1" applyAlignment="1">
      <alignment horizontal="center" vertical="center"/>
    </xf>
    <xf numFmtId="0" fontId="13" fillId="0" borderId="5" xfId="0" applyFont="1" applyBorder="1" applyAlignment="1">
      <alignment horizontal="center" vertical="center" wrapText="1"/>
    </xf>
    <xf numFmtId="0" fontId="14" fillId="0" borderId="5" xfId="0" applyFont="1" applyBorder="1" applyAlignment="1">
      <alignment horizontal="center" vertical="center"/>
    </xf>
    <xf numFmtId="0" fontId="32" fillId="0" borderId="21" xfId="0" applyFont="1" applyBorder="1" applyAlignment="1">
      <alignment vertical="center" wrapText="1"/>
    </xf>
    <xf numFmtId="0" fontId="14" fillId="0" borderId="5" xfId="0" applyFont="1" applyBorder="1" applyAlignment="1">
      <alignment vertical="center" wrapText="1"/>
    </xf>
    <xf numFmtId="164" fontId="14" fillId="0" borderId="41" xfId="0" applyNumberFormat="1" applyFont="1" applyBorder="1" applyAlignment="1">
      <alignment horizontal="center" vertical="center" wrapText="1"/>
    </xf>
    <xf numFmtId="0" fontId="14" fillId="0" borderId="41" xfId="0" applyFont="1" applyBorder="1" applyAlignment="1">
      <alignment horizontal="center" vertical="center" wrapText="1"/>
    </xf>
    <xf numFmtId="0" fontId="28" fillId="0" borderId="41" xfId="0" applyFont="1" applyBorder="1" applyAlignment="1">
      <alignment horizontal="center" vertical="center" wrapText="1"/>
    </xf>
    <xf numFmtId="0" fontId="14" fillId="0" borderId="35" xfId="0" applyFont="1" applyBorder="1" applyAlignment="1">
      <alignment horizontal="center" vertical="center"/>
    </xf>
    <xf numFmtId="3" fontId="28" fillId="0" borderId="21" xfId="0" applyNumberFormat="1" applyFont="1" applyBorder="1" applyAlignment="1">
      <alignment horizontal="center" vertical="center" wrapText="1"/>
    </xf>
    <xf numFmtId="0" fontId="28" fillId="0" borderId="21" xfId="0" applyFont="1" applyBorder="1" applyAlignment="1">
      <alignment horizontal="center" vertical="center" wrapText="1"/>
    </xf>
    <xf numFmtId="0" fontId="14" fillId="0" borderId="22" xfId="0" applyFont="1" applyBorder="1" applyAlignment="1">
      <alignment horizontal="center" vertical="center"/>
    </xf>
    <xf numFmtId="0" fontId="28" fillId="0" borderId="21" xfId="0" applyNumberFormat="1" applyFont="1" applyBorder="1" applyAlignment="1">
      <alignment horizontal="center" vertical="center" wrapText="1"/>
    </xf>
    <xf numFmtId="0" fontId="28" fillId="0" borderId="21" xfId="0" applyNumberFormat="1" applyFont="1" applyBorder="1" applyAlignment="1">
      <alignment horizontal="center" vertical="center"/>
    </xf>
    <xf numFmtId="3" fontId="14" fillId="0" borderId="21" xfId="0" applyNumberFormat="1" applyFont="1" applyBorder="1" applyAlignment="1">
      <alignment horizontal="center" vertical="center" wrapText="1"/>
    </xf>
    <xf numFmtId="0" fontId="14" fillId="0" borderId="21" xfId="0" applyFont="1" applyBorder="1" applyAlignment="1">
      <alignment horizontal="center" vertical="center" wrapText="1"/>
    </xf>
    <xf numFmtId="0" fontId="14" fillId="0" borderId="21" xfId="0" applyNumberFormat="1" applyFont="1" applyBorder="1" applyAlignment="1">
      <alignment horizontal="center" vertical="center" wrapText="1"/>
    </xf>
    <xf numFmtId="4" fontId="14" fillId="0" borderId="21" xfId="0" applyNumberFormat="1" applyFont="1" applyBorder="1" applyAlignment="1">
      <alignment horizontal="center" vertical="center" wrapText="1"/>
    </xf>
    <xf numFmtId="0" fontId="14" fillId="0" borderId="5" xfId="0" applyNumberFormat="1"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xf>
    <xf numFmtId="0" fontId="29" fillId="0" borderId="21" xfId="0" applyFont="1" applyBorder="1" applyAlignment="1">
      <alignment horizontal="left" vertical="center" wrapText="1"/>
    </xf>
    <xf numFmtId="0" fontId="31" fillId="0" borderId="41" xfId="0" applyFont="1" applyBorder="1" applyAlignment="1">
      <alignment horizontal="left" vertical="center" wrapText="1"/>
    </xf>
    <xf numFmtId="0" fontId="13" fillId="0" borderId="16" xfId="0" applyFont="1" applyBorder="1" applyAlignment="1">
      <alignment vertical="center" wrapText="1"/>
    </xf>
    <xf numFmtId="0" fontId="13" fillId="0" borderId="41" xfId="0" applyFont="1" applyBorder="1" applyAlignment="1">
      <alignment horizontal="center" vertical="center" wrapText="1"/>
    </xf>
    <xf numFmtId="0" fontId="25" fillId="0" borderId="21" xfId="0" applyFont="1" applyBorder="1" applyAlignment="1">
      <alignment horizontal="left" vertical="center" wrapText="1"/>
    </xf>
    <xf numFmtId="0" fontId="31" fillId="0" borderId="21" xfId="0" applyFont="1" applyBorder="1" applyAlignment="1">
      <alignment horizontal="left" vertical="center" wrapText="1"/>
    </xf>
    <xf numFmtId="0" fontId="13" fillId="0" borderId="21" xfId="0" applyFont="1" applyBorder="1" applyAlignment="1">
      <alignment horizontal="left" vertical="center" wrapText="1"/>
    </xf>
    <xf numFmtId="3" fontId="14" fillId="0" borderId="21" xfId="0" applyNumberFormat="1" applyFont="1" applyBorder="1" applyAlignment="1">
      <alignment horizontal="center" vertical="center"/>
    </xf>
    <xf numFmtId="3" fontId="14" fillId="0" borderId="41" xfId="0" applyNumberFormat="1" applyFont="1" applyBorder="1" applyAlignment="1">
      <alignment horizontal="center" vertical="center"/>
    </xf>
    <xf numFmtId="3" fontId="14" fillId="0" borderId="5" xfId="0" applyNumberFormat="1" applyFont="1" applyBorder="1" applyAlignment="1">
      <alignment horizontal="center" vertical="center"/>
    </xf>
    <xf numFmtId="0" fontId="25" fillId="0" borderId="0" xfId="0" applyFont="1" applyBorder="1" applyAlignment="1">
      <alignment horizontal="left" vertical="center" wrapText="1"/>
    </xf>
    <xf numFmtId="0" fontId="13" fillId="0" borderId="0" xfId="0" applyFont="1" applyBorder="1" applyAlignment="1">
      <alignment horizontal="center" vertical="center" wrapText="1"/>
    </xf>
    <xf numFmtId="0" fontId="14" fillId="0" borderId="44" xfId="0" applyFont="1" applyBorder="1" applyAlignment="1">
      <alignment horizontal="center" vertical="center"/>
    </xf>
    <xf numFmtId="0" fontId="13" fillId="0" borderId="42" xfId="0" applyFont="1" applyBorder="1" applyAlignment="1">
      <alignment horizontal="center" vertical="center" wrapText="1"/>
    </xf>
    <xf numFmtId="0" fontId="31" fillId="0" borderId="0" xfId="0" applyFont="1" applyBorder="1" applyAlignment="1">
      <alignment horizontal="left" vertical="center" wrapText="1"/>
    </xf>
    <xf numFmtId="0" fontId="28" fillId="0" borderId="41" xfId="0" applyNumberFormat="1" applyFont="1" applyBorder="1" applyAlignment="1">
      <alignment horizontal="center" vertical="center" wrapText="1"/>
    </xf>
    <xf numFmtId="0" fontId="28" fillId="0" borderId="45" xfId="0" applyNumberFormat="1" applyFont="1" applyBorder="1" applyAlignment="1">
      <alignment horizontal="center" vertical="center" wrapText="1"/>
    </xf>
    <xf numFmtId="3" fontId="14" fillId="0" borderId="45" xfId="0" applyNumberFormat="1" applyFont="1" applyBorder="1" applyAlignment="1">
      <alignment horizontal="center" vertical="center"/>
    </xf>
    <xf numFmtId="0" fontId="13" fillId="0" borderId="50" xfId="0" applyFont="1" applyBorder="1" applyAlignment="1">
      <alignment horizontal="center" vertical="center" wrapText="1"/>
    </xf>
    <xf numFmtId="0" fontId="13" fillId="0" borderId="42" xfId="0" applyFont="1" applyBorder="1" applyAlignment="1">
      <alignment horizontal="left" vertical="center" wrapText="1"/>
    </xf>
    <xf numFmtId="0" fontId="13" fillId="0" borderId="50" xfId="0" applyFont="1" applyBorder="1" applyAlignment="1">
      <alignment horizontal="left" vertical="center" wrapText="1"/>
    </xf>
    <xf numFmtId="0" fontId="13" fillId="0" borderId="43" xfId="0" applyFont="1" applyBorder="1" applyAlignment="1">
      <alignment horizontal="center" vertical="center" wrapText="1"/>
    </xf>
    <xf numFmtId="0" fontId="31" fillId="0" borderId="5" xfId="0" applyFont="1" applyBorder="1" applyAlignment="1">
      <alignment horizontal="left" vertical="center" wrapText="1"/>
    </xf>
    <xf numFmtId="0" fontId="28" fillId="0" borderId="16" xfId="0" applyNumberFormat="1" applyFont="1" applyBorder="1" applyAlignment="1">
      <alignment horizontal="center" vertical="center" wrapText="1"/>
    </xf>
    <xf numFmtId="4" fontId="14" fillId="0" borderId="41" xfId="0" applyNumberFormat="1" applyFont="1" applyBorder="1" applyAlignment="1">
      <alignment horizontal="center" vertical="center"/>
    </xf>
    <xf numFmtId="4" fontId="28" fillId="0" borderId="21" xfId="0" applyNumberFormat="1" applyFont="1" applyBorder="1" applyAlignment="1">
      <alignment horizontal="center" vertical="center"/>
    </xf>
    <xf numFmtId="4" fontId="14" fillId="0" borderId="21" xfId="0" applyNumberFormat="1" applyFont="1" applyBorder="1" applyAlignment="1">
      <alignment horizontal="center" vertical="center"/>
    </xf>
    <xf numFmtId="4" fontId="14" fillId="0" borderId="5" xfId="0" applyNumberFormat="1" applyFont="1" applyBorder="1" applyAlignment="1">
      <alignment horizontal="center" vertical="center"/>
    </xf>
    <xf numFmtId="0" fontId="13" fillId="0" borderId="5" xfId="0" applyFont="1" applyFill="1" applyBorder="1" applyAlignment="1">
      <alignment horizontal="left" vertical="center" wrapText="1"/>
    </xf>
    <xf numFmtId="3" fontId="14" fillId="0" borderId="5" xfId="0" applyNumberFormat="1" applyFont="1" applyBorder="1" applyAlignment="1">
      <alignment horizontal="center" vertical="center" wrapText="1"/>
    </xf>
    <xf numFmtId="0" fontId="13" fillId="0" borderId="5" xfId="0" applyFont="1" applyBorder="1" applyAlignment="1">
      <alignment horizontal="left" vertical="center" wrapText="1"/>
    </xf>
    <xf numFmtId="0" fontId="13" fillId="0" borderId="41" xfId="0" applyFont="1" applyFill="1" applyBorder="1" applyAlignment="1">
      <alignment horizontal="left" vertical="center" wrapText="1"/>
    </xf>
    <xf numFmtId="0" fontId="13" fillId="0" borderId="21" xfId="0" applyFont="1" applyFill="1" applyBorder="1" applyAlignment="1">
      <alignment horizontal="left" vertical="center" wrapText="1"/>
    </xf>
    <xf numFmtId="0" fontId="14" fillId="0" borderId="21" xfId="0" applyFont="1" applyFill="1" applyBorder="1" applyAlignment="1">
      <alignment horizontal="center" vertical="center"/>
    </xf>
    <xf numFmtId="0" fontId="14" fillId="0" borderId="5" xfId="0" applyFont="1" applyFill="1" applyBorder="1" applyAlignment="1">
      <alignment horizontal="center" vertical="center"/>
    </xf>
    <xf numFmtId="0" fontId="13" fillId="0" borderId="41" xfId="0" applyFont="1" applyBorder="1" applyAlignment="1">
      <alignment horizontal="center" vertical="center"/>
    </xf>
    <xf numFmtId="0" fontId="28" fillId="0" borderId="5" xfId="0" applyFont="1" applyBorder="1" applyAlignment="1">
      <alignment horizontal="center" vertical="center" wrapText="1"/>
    </xf>
    <xf numFmtId="0" fontId="13" fillId="0" borderId="21" xfId="0" applyFont="1" applyBorder="1" applyAlignment="1">
      <alignment horizontal="center" vertical="center"/>
    </xf>
    <xf numFmtId="0" fontId="31" fillId="0" borderId="21" xfId="0" applyFont="1" applyBorder="1" applyAlignment="1">
      <alignment horizontal="left" vertical="center"/>
    </xf>
    <xf numFmtId="0" fontId="13" fillId="0" borderId="5" xfId="0" applyFont="1" applyBorder="1" applyAlignment="1">
      <alignment horizontal="center" vertical="center"/>
    </xf>
    <xf numFmtId="0" fontId="14" fillId="0" borderId="31" xfId="0" applyFont="1" applyBorder="1" applyAlignment="1">
      <alignment horizontal="center" vertical="center"/>
    </xf>
    <xf numFmtId="0" fontId="14" fillId="0" borderId="39" xfId="0" applyFont="1" applyBorder="1" applyAlignment="1">
      <alignment vertical="center"/>
    </xf>
    <xf numFmtId="0" fontId="29" fillId="0" borderId="16" xfId="0" applyFont="1" applyBorder="1" applyAlignment="1">
      <alignment horizontal="left" vertical="center" wrapText="1"/>
    </xf>
    <xf numFmtId="0" fontId="26" fillId="0" borderId="5" xfId="0" applyFont="1" applyBorder="1" applyAlignment="1">
      <alignment horizontal="left" vertical="center" wrapText="1"/>
    </xf>
    <xf numFmtId="0" fontId="31" fillId="0" borderId="51" xfId="0" applyFont="1" applyBorder="1" applyAlignment="1">
      <alignment horizontal="left" vertical="center" wrapText="1"/>
    </xf>
    <xf numFmtId="0" fontId="14" fillId="0" borderId="39" xfId="0" applyFont="1" applyBorder="1" applyAlignment="1">
      <alignment horizontal="left" vertical="center"/>
    </xf>
    <xf numFmtId="3" fontId="14" fillId="0" borderId="50" xfId="0" applyNumberFormat="1" applyFont="1" applyBorder="1" applyAlignment="1">
      <alignment horizontal="center" vertical="center"/>
    </xf>
    <xf numFmtId="0" fontId="13" fillId="0" borderId="46" xfId="0" applyFont="1" applyBorder="1" applyAlignment="1">
      <alignment horizontal="center" vertical="center" wrapText="1"/>
    </xf>
    <xf numFmtId="0" fontId="0" fillId="0" borderId="2" xfId="0" applyBorder="1" applyAlignment="1">
      <alignment horizontal="center" vertical="center"/>
    </xf>
    <xf numFmtId="0" fontId="24" fillId="0" borderId="2" xfId="0" applyFont="1" applyBorder="1" applyAlignment="1">
      <alignment horizontal="left" vertical="center" wrapText="1"/>
    </xf>
    <xf numFmtId="0" fontId="24" fillId="0" borderId="21" xfId="0" applyFont="1" applyBorder="1" applyAlignment="1">
      <alignment horizontal="left" vertical="center" wrapText="1"/>
    </xf>
    <xf numFmtId="0" fontId="14" fillId="0" borderId="2" xfId="0" applyFont="1" applyBorder="1" applyAlignment="1">
      <alignment horizontal="center"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xf>
    <xf numFmtId="166" fontId="0" fillId="0" borderId="2" xfId="0" applyNumberFormat="1" applyBorder="1" applyAlignment="1">
      <alignment horizontal="center" vertical="center"/>
    </xf>
    <xf numFmtId="166" fontId="14" fillId="0" borderId="2" xfId="0" applyNumberFormat="1" applyFont="1" applyBorder="1" applyAlignment="1">
      <alignment horizontal="center" vertical="center"/>
    </xf>
    <xf numFmtId="166" fontId="0" fillId="0" borderId="21" xfId="0" applyNumberFormat="1" applyBorder="1" applyAlignment="1">
      <alignment horizontal="center" vertical="center"/>
    </xf>
    <xf numFmtId="166" fontId="14" fillId="0" borderId="21" xfId="0" applyNumberFormat="1" applyFont="1" applyBorder="1" applyAlignment="1">
      <alignment horizontal="center" vertical="center"/>
    </xf>
    <xf numFmtId="0" fontId="30" fillId="0" borderId="21" xfId="0" applyFont="1" applyBorder="1" applyAlignment="1">
      <alignment horizontal="center" vertical="center"/>
    </xf>
    <xf numFmtId="0" fontId="31" fillId="0" borderId="2" xfId="0" applyFont="1" applyBorder="1" applyAlignment="1">
      <alignment vertical="center" wrapText="1"/>
    </xf>
    <xf numFmtId="0" fontId="25" fillId="0" borderId="5" xfId="0" applyFont="1" applyBorder="1" applyAlignment="1">
      <alignment horizontal="left" vertical="center" wrapText="1"/>
    </xf>
    <xf numFmtId="0" fontId="31" fillId="0" borderId="2" xfId="0" applyFont="1" applyBorder="1" applyAlignment="1">
      <alignment horizontal="left" vertical="center" wrapText="1"/>
    </xf>
    <xf numFmtId="166" fontId="14" fillId="0" borderId="60" xfId="0" applyNumberFormat="1" applyFont="1" applyBorder="1" applyAlignment="1">
      <alignment horizontal="center" vertical="center"/>
    </xf>
    <xf numFmtId="166" fontId="14" fillId="0" borderId="45" xfId="0" applyNumberFormat="1" applyFont="1" applyBorder="1" applyAlignment="1">
      <alignment horizontal="center" vertical="center"/>
    </xf>
    <xf numFmtId="0" fontId="28" fillId="0" borderId="45" xfId="0" applyNumberFormat="1" applyFont="1" applyFill="1" applyBorder="1" applyAlignment="1">
      <alignment horizontal="center" vertical="center" wrapText="1"/>
    </xf>
    <xf numFmtId="166" fontId="14" fillId="0" borderId="5" xfId="0" applyNumberFormat="1" applyFont="1" applyBorder="1" applyAlignment="1">
      <alignment horizontal="center" vertical="center"/>
    </xf>
    <xf numFmtId="166" fontId="14" fillId="0" borderId="50" xfId="0" applyNumberFormat="1" applyFont="1" applyBorder="1" applyAlignment="1">
      <alignment horizontal="center" vertical="center" wrapText="1"/>
    </xf>
    <xf numFmtId="0" fontId="24" fillId="0" borderId="0" xfId="0" applyFont="1" applyBorder="1" applyAlignment="1">
      <alignment horizontal="left" vertical="center" wrapText="1"/>
    </xf>
    <xf numFmtId="0" fontId="24" fillId="0" borderId="5" xfId="0" applyFont="1" applyBorder="1" applyAlignment="1">
      <alignment vertical="center" wrapText="1"/>
    </xf>
    <xf numFmtId="0" fontId="0" fillId="0" borderId="3" xfId="0" applyBorder="1" applyAlignment="1">
      <alignment horizontal="center" vertical="center"/>
    </xf>
    <xf numFmtId="0" fontId="0" fillId="0" borderId="22" xfId="0" applyBorder="1" applyAlignment="1">
      <alignment horizontal="center" vertical="center"/>
    </xf>
    <xf numFmtId="166" fontId="0" fillId="0" borderId="5" xfId="0" applyNumberFormat="1" applyBorder="1" applyAlignment="1">
      <alignment horizontal="center" vertical="center"/>
    </xf>
    <xf numFmtId="0" fontId="0" fillId="0" borderId="6" xfId="0" applyBorder="1" applyAlignment="1">
      <alignment horizontal="center" vertical="center"/>
    </xf>
    <xf numFmtId="0" fontId="4" fillId="0" borderId="2"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1" xfId="0" applyFont="1" applyBorder="1" applyAlignment="1">
      <alignment horizontal="center" vertical="center"/>
    </xf>
    <xf numFmtId="166" fontId="0" fillId="0" borderId="45" xfId="0" applyNumberFormat="1" applyBorder="1" applyAlignment="1">
      <alignment horizontal="center" vertical="center"/>
    </xf>
    <xf numFmtId="0" fontId="24" fillId="0" borderId="5" xfId="0" applyFont="1" applyBorder="1" applyAlignment="1">
      <alignment horizontal="left" vertical="center" wrapText="1"/>
    </xf>
    <xf numFmtId="0" fontId="4" fillId="0" borderId="61" xfId="0" applyFont="1" applyBorder="1" applyAlignment="1">
      <alignment horizontal="center" vertical="center"/>
    </xf>
    <xf numFmtId="0" fontId="13" fillId="0" borderId="2" xfId="0" applyFont="1" applyBorder="1" applyAlignment="1">
      <alignment horizontal="center" vertical="center"/>
    </xf>
    <xf numFmtId="0" fontId="31" fillId="0" borderId="37" xfId="0" applyFont="1" applyBorder="1" applyAlignment="1">
      <alignment horizontal="left" vertical="center" wrapText="1"/>
    </xf>
    <xf numFmtId="166" fontId="14" fillId="0" borderId="50" xfId="0" applyNumberFormat="1" applyFont="1" applyBorder="1" applyAlignment="1">
      <alignment horizontal="center" vertical="center"/>
    </xf>
    <xf numFmtId="0" fontId="13" fillId="0" borderId="2" xfId="0" applyFont="1" applyBorder="1" applyAlignment="1">
      <alignment horizontal="center" vertical="center" wrapText="1"/>
    </xf>
    <xf numFmtId="0" fontId="25" fillId="0" borderId="29" xfId="0" applyFont="1" applyBorder="1" applyAlignment="1">
      <alignment horizontal="left" vertical="center" wrapText="1"/>
    </xf>
    <xf numFmtId="0" fontId="19" fillId="0" borderId="48" xfId="0" applyFont="1" applyBorder="1" applyAlignment="1">
      <alignment horizontal="center" vertical="center"/>
    </xf>
    <xf numFmtId="0" fontId="14" fillId="0" borderId="48" xfId="0" applyFont="1" applyBorder="1" applyAlignment="1">
      <alignment horizontal="center" vertical="center"/>
    </xf>
    <xf numFmtId="0" fontId="14" fillId="0" borderId="55" xfId="0" applyFont="1" applyBorder="1" applyAlignment="1">
      <alignment horizontal="center" vertical="center"/>
    </xf>
    <xf numFmtId="0" fontId="34" fillId="0" borderId="48" xfId="0" applyFont="1" applyBorder="1" applyAlignment="1">
      <alignment horizontal="center" vertical="center" wrapText="1"/>
    </xf>
    <xf numFmtId="44" fontId="19" fillId="0" borderId="56" xfId="0" applyNumberFormat="1" applyFont="1" applyBorder="1" applyAlignment="1">
      <alignment horizontal="center" vertical="center"/>
    </xf>
    <xf numFmtId="44" fontId="19" fillId="0" borderId="48" xfId="0" applyNumberFormat="1" applyFont="1" applyBorder="1" applyAlignment="1">
      <alignment horizontal="center" vertical="center"/>
    </xf>
    <xf numFmtId="0" fontId="19" fillId="0" borderId="19" xfId="0" applyFont="1" applyBorder="1" applyAlignment="1">
      <alignment horizontal="center" vertical="center"/>
    </xf>
    <xf numFmtId="0" fontId="4" fillId="0" borderId="5" xfId="0" applyFont="1" applyBorder="1" applyAlignment="1">
      <alignment horizontal="center" vertical="center" wrapText="1"/>
    </xf>
    <xf numFmtId="0" fontId="4" fillId="0" borderId="2" xfId="0" applyFont="1" applyBorder="1" applyAlignment="1">
      <alignment horizontal="center" vertical="center"/>
    </xf>
    <xf numFmtId="0" fontId="4" fillId="0" borderId="0" xfId="0" applyFont="1" applyBorder="1" applyAlignment="1">
      <alignment horizontal="center" vertical="center" wrapText="1"/>
    </xf>
    <xf numFmtId="166" fontId="14" fillId="0" borderId="67" xfId="0" applyNumberFormat="1" applyFont="1" applyBorder="1" applyAlignment="1">
      <alignment horizontal="center" vertical="center"/>
    </xf>
    <xf numFmtId="0" fontId="14" fillId="0" borderId="67" xfId="0" applyFont="1" applyBorder="1" applyAlignment="1">
      <alignment horizontal="center" vertical="center"/>
    </xf>
    <xf numFmtId="0" fontId="14" fillId="0" borderId="67" xfId="0" applyFont="1" applyBorder="1" applyAlignment="1">
      <alignment horizontal="center" vertical="center" wrapText="1"/>
    </xf>
    <xf numFmtId="0" fontId="14" fillId="0" borderId="68" xfId="0" applyFont="1" applyBorder="1" applyAlignment="1">
      <alignment horizontal="center" vertical="center"/>
    </xf>
    <xf numFmtId="0" fontId="14" fillId="0" borderId="2" xfId="0" applyNumberFormat="1" applyFont="1" applyBorder="1" applyAlignment="1">
      <alignment horizontal="center" vertical="center" wrapText="1"/>
    </xf>
    <xf numFmtId="4" fontId="14" fillId="0" borderId="2" xfId="0" applyNumberFormat="1" applyFont="1" applyBorder="1" applyAlignment="1">
      <alignment horizontal="center" vertical="center"/>
    </xf>
    <xf numFmtId="0" fontId="28" fillId="0" borderId="2" xfId="0" applyFont="1" applyBorder="1" applyAlignment="1">
      <alignment horizontal="center" vertical="center" wrapText="1"/>
    </xf>
    <xf numFmtId="0" fontId="13" fillId="0" borderId="29" xfId="0" applyFont="1" applyBorder="1" applyAlignment="1">
      <alignment horizontal="center" vertical="center" wrapText="1"/>
    </xf>
    <xf numFmtId="0" fontId="31" fillId="0" borderId="37" xfId="0" applyFont="1" applyBorder="1" applyAlignment="1">
      <alignment horizontal="justify" vertical="center"/>
    </xf>
    <xf numFmtId="3" fontId="14" fillId="0" borderId="2" xfId="0" applyNumberFormat="1" applyFont="1" applyBorder="1" applyAlignment="1">
      <alignment horizontal="center" vertical="center"/>
    </xf>
    <xf numFmtId="0" fontId="14" fillId="0" borderId="60" xfId="0" applyFont="1" applyBorder="1" applyAlignment="1">
      <alignment horizontal="center" vertical="center"/>
    </xf>
    <xf numFmtId="0" fontId="25" fillId="0" borderId="37" xfId="0" applyFont="1" applyBorder="1" applyAlignment="1">
      <alignment horizontal="left" vertical="center" wrapText="1"/>
    </xf>
    <xf numFmtId="3" fontId="14" fillId="0" borderId="2" xfId="0" applyNumberFormat="1" applyFont="1" applyBorder="1" applyAlignment="1">
      <alignment horizontal="center" vertical="center" wrapText="1"/>
    </xf>
    <xf numFmtId="0" fontId="27" fillId="0" borderId="2" xfId="0" applyFont="1" applyBorder="1" applyAlignment="1">
      <alignment horizontal="center" vertical="center" wrapText="1"/>
    </xf>
    <xf numFmtId="0" fontId="28" fillId="0" borderId="2" xfId="0" applyNumberFormat="1" applyFont="1" applyBorder="1" applyAlignment="1">
      <alignment horizontal="center" vertical="center" wrapText="1"/>
    </xf>
    <xf numFmtId="0" fontId="25" fillId="0" borderId="2" xfId="0" applyFont="1" applyBorder="1" applyAlignment="1">
      <alignment horizontal="left" vertical="center" wrapText="1"/>
    </xf>
    <xf numFmtId="0" fontId="13" fillId="0" borderId="21" xfId="0" applyFont="1" applyBorder="1" applyAlignment="1">
      <alignment vertical="center" wrapText="1"/>
    </xf>
    <xf numFmtId="0" fontId="31" fillId="0" borderId="5" xfId="0" applyFont="1" applyBorder="1" applyAlignment="1">
      <alignment wrapText="1"/>
    </xf>
    <xf numFmtId="0" fontId="32" fillId="0" borderId="21" xfId="0" applyFont="1" applyBorder="1" applyAlignment="1">
      <alignment horizontal="center" vertical="center" wrapText="1"/>
    </xf>
    <xf numFmtId="0" fontId="13" fillId="0" borderId="16" xfId="0" applyFont="1" applyBorder="1" applyAlignment="1">
      <alignment horizontal="center" vertical="center" wrapText="1"/>
    </xf>
    <xf numFmtId="0" fontId="14" fillId="0" borderId="16" xfId="0" applyFont="1" applyBorder="1" applyAlignment="1">
      <alignment horizontal="center" vertical="center"/>
    </xf>
    <xf numFmtId="0" fontId="14" fillId="0" borderId="41" xfId="0" applyFont="1" applyBorder="1" applyAlignment="1">
      <alignment horizontal="center" vertical="center"/>
    </xf>
    <xf numFmtId="0" fontId="13" fillId="0" borderId="29" xfId="0" applyFont="1" applyFill="1" applyBorder="1" applyAlignment="1">
      <alignment horizontal="center" vertical="center" wrapText="1"/>
    </xf>
    <xf numFmtId="0" fontId="13" fillId="0" borderId="41" xfId="0" applyFont="1" applyFill="1" applyBorder="1" applyAlignment="1">
      <alignment horizontal="center" vertical="center" wrapText="1"/>
    </xf>
    <xf numFmtId="0" fontId="21" fillId="4" borderId="27" xfId="0" applyFont="1" applyFill="1" applyBorder="1" applyAlignment="1">
      <alignment horizontal="center" vertical="center" wrapText="1"/>
    </xf>
    <xf numFmtId="0" fontId="21" fillId="2" borderId="29" xfId="0" applyFont="1" applyFill="1" applyBorder="1" applyAlignment="1">
      <alignment horizontal="center" vertical="center" wrapText="1"/>
    </xf>
    <xf numFmtId="0" fontId="21" fillId="3" borderId="29" xfId="0" applyFont="1" applyFill="1" applyBorder="1" applyAlignment="1">
      <alignment horizontal="center" vertical="center" wrapText="1"/>
    </xf>
    <xf numFmtId="3" fontId="21" fillId="5" borderId="29" xfId="0" applyNumberFormat="1" applyFont="1" applyFill="1" applyBorder="1" applyAlignment="1">
      <alignment horizontal="center" vertical="center" wrapText="1"/>
    </xf>
    <xf numFmtId="3" fontId="21" fillId="3" borderId="29" xfId="0" applyNumberFormat="1" applyFont="1" applyFill="1" applyBorder="1" applyAlignment="1">
      <alignment horizontal="center" vertical="center" wrapText="1"/>
    </xf>
    <xf numFmtId="0" fontId="14" fillId="0" borderId="29" xfId="0" applyFont="1" applyFill="1" applyBorder="1" applyAlignment="1">
      <alignment horizontal="center" vertical="center"/>
    </xf>
    <xf numFmtId="0" fontId="14" fillId="0" borderId="36" xfId="0" applyFont="1" applyFill="1" applyBorder="1" applyAlignment="1">
      <alignment horizontal="center" vertical="center"/>
    </xf>
    <xf numFmtId="0" fontId="25" fillId="0" borderId="29" xfId="0" applyFont="1" applyFill="1" applyBorder="1" applyAlignment="1">
      <alignment horizontal="left" vertical="center" wrapText="1"/>
    </xf>
    <xf numFmtId="0" fontId="14" fillId="0" borderId="30" xfId="0" applyFont="1" applyBorder="1" applyAlignment="1">
      <alignment horizontal="center" vertical="center"/>
    </xf>
    <xf numFmtId="0" fontId="13" fillId="0" borderId="67" xfId="0" applyFont="1" applyBorder="1" applyAlignment="1">
      <alignment horizontal="center" vertical="center" wrapText="1"/>
    </xf>
    <xf numFmtId="0" fontId="25" fillId="0" borderId="67" xfId="0" applyFont="1" applyBorder="1" applyAlignment="1">
      <alignment horizontal="left" vertical="center" wrapText="1"/>
    </xf>
    <xf numFmtId="3" fontId="28" fillId="0" borderId="5" xfId="0" applyNumberFormat="1" applyFont="1" applyBorder="1" applyAlignment="1">
      <alignment horizontal="center" vertical="center" wrapText="1"/>
    </xf>
    <xf numFmtId="0" fontId="28" fillId="0" borderId="2" xfId="0" applyFont="1" applyBorder="1" applyAlignment="1">
      <alignment horizontal="center" vertical="center"/>
    </xf>
    <xf numFmtId="0" fontId="29" fillId="0" borderId="2" xfId="0" applyFont="1" applyBorder="1" applyAlignment="1">
      <alignment horizontal="left" vertical="center" wrapText="1"/>
    </xf>
    <xf numFmtId="166" fontId="28" fillId="0" borderId="2" xfId="0" applyNumberFormat="1" applyFont="1" applyBorder="1" applyAlignment="1">
      <alignment horizontal="center" vertical="center"/>
    </xf>
    <xf numFmtId="0" fontId="28" fillId="0" borderId="3" xfId="0" applyFont="1" applyBorder="1" applyAlignment="1">
      <alignment horizontal="center" vertical="center"/>
    </xf>
    <xf numFmtId="0" fontId="27" fillId="0" borderId="0" xfId="0" applyFont="1" applyBorder="1" applyAlignment="1">
      <alignment horizontal="center" vertical="center" wrapText="1"/>
    </xf>
    <xf numFmtId="0" fontId="29" fillId="0" borderId="0" xfId="0" applyFont="1" applyBorder="1" applyAlignment="1">
      <alignment horizontal="left" vertical="center" wrapText="1"/>
    </xf>
    <xf numFmtId="166" fontId="28" fillId="0" borderId="21" xfId="0" applyNumberFormat="1" applyFont="1" applyBorder="1" applyAlignment="1">
      <alignment horizontal="center" vertical="center"/>
    </xf>
    <xf numFmtId="0" fontId="28" fillId="0" borderId="22" xfId="0" applyFont="1" applyBorder="1" applyAlignment="1">
      <alignment horizontal="center" vertical="center"/>
    </xf>
    <xf numFmtId="0" fontId="27" fillId="0" borderId="21" xfId="0" applyFont="1" applyBorder="1" applyAlignment="1">
      <alignment horizontal="center" vertical="center"/>
    </xf>
    <xf numFmtId="0" fontId="28" fillId="0" borderId="44" xfId="0" applyFont="1" applyBorder="1" applyAlignment="1">
      <alignment horizontal="center" vertical="center"/>
    </xf>
    <xf numFmtId="166" fontId="28" fillId="0" borderId="45" xfId="0" applyNumberFormat="1" applyFont="1" applyBorder="1" applyAlignment="1">
      <alignment horizontal="center" vertical="center"/>
    </xf>
    <xf numFmtId="0" fontId="27" fillId="0" borderId="21" xfId="0" applyFont="1" applyFill="1" applyBorder="1" applyAlignment="1">
      <alignment horizontal="center" vertical="center" wrapText="1"/>
    </xf>
    <xf numFmtId="166" fontId="28" fillId="0" borderId="21" xfId="0" applyNumberFormat="1" applyFont="1" applyBorder="1" applyAlignment="1">
      <alignment horizontal="center" vertical="center" wrapText="1"/>
    </xf>
    <xf numFmtId="166" fontId="28" fillId="0" borderId="45" xfId="0" applyNumberFormat="1" applyFont="1" applyBorder="1" applyAlignment="1">
      <alignment horizontal="center" vertical="center" wrapText="1"/>
    </xf>
    <xf numFmtId="0" fontId="29" fillId="0" borderId="21" xfId="0" applyFont="1" applyFill="1" applyBorder="1" applyAlignment="1">
      <alignment horizontal="left" vertical="center" wrapText="1"/>
    </xf>
    <xf numFmtId="0" fontId="27" fillId="0" borderId="5" xfId="0" applyFont="1" applyFill="1" applyBorder="1" applyAlignment="1">
      <alignment horizontal="center" vertical="center" wrapText="1"/>
    </xf>
    <xf numFmtId="0" fontId="28" fillId="0" borderId="5" xfId="0" applyFont="1" applyFill="1" applyBorder="1" applyAlignment="1">
      <alignment horizontal="center" vertical="center"/>
    </xf>
    <xf numFmtId="0" fontId="28" fillId="0" borderId="31" xfId="0" applyFont="1" applyFill="1" applyBorder="1" applyAlignment="1">
      <alignment horizontal="center" vertical="center"/>
    </xf>
    <xf numFmtId="0" fontId="29" fillId="0" borderId="5" xfId="0" applyFont="1" applyFill="1" applyBorder="1" applyAlignment="1">
      <alignment horizontal="left" vertical="center" wrapText="1"/>
    </xf>
    <xf numFmtId="166" fontId="28" fillId="0" borderId="50" xfId="0" applyNumberFormat="1" applyFont="1" applyFill="1" applyBorder="1" applyAlignment="1">
      <alignment horizontal="center" vertical="center"/>
    </xf>
    <xf numFmtId="166" fontId="28" fillId="0" borderId="5" xfId="0" applyNumberFormat="1" applyFont="1" applyBorder="1" applyAlignment="1">
      <alignment horizontal="center" vertical="center"/>
    </xf>
    <xf numFmtId="0" fontId="28" fillId="0" borderId="5" xfId="0" applyFont="1" applyFill="1" applyBorder="1" applyAlignment="1">
      <alignment horizontal="center" vertical="center" wrapText="1"/>
    </xf>
    <xf numFmtId="0" fontId="28" fillId="0" borderId="6" xfId="0" applyFont="1" applyBorder="1" applyAlignment="1">
      <alignment horizontal="center" vertical="center"/>
    </xf>
    <xf numFmtId="0" fontId="28" fillId="0" borderId="3"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6" xfId="0" applyFont="1" applyBorder="1" applyAlignment="1">
      <alignment horizontal="center" vertical="center" wrapText="1"/>
    </xf>
    <xf numFmtId="0" fontId="37" fillId="4" borderId="32" xfId="0" applyFont="1" applyFill="1" applyBorder="1" applyAlignment="1">
      <alignment horizontal="center" vertical="center" wrapText="1"/>
    </xf>
    <xf numFmtId="0" fontId="37" fillId="0" borderId="39" xfId="0" applyFont="1" applyBorder="1" applyAlignment="1">
      <alignment horizontal="center" vertical="center" wrapText="1"/>
    </xf>
    <xf numFmtId="0" fontId="37" fillId="3" borderId="39" xfId="0" applyFont="1" applyFill="1" applyBorder="1" applyAlignment="1">
      <alignment horizontal="center" vertical="center"/>
    </xf>
    <xf numFmtId="0" fontId="37" fillId="5" borderId="39" xfId="0" applyFont="1" applyFill="1" applyBorder="1" applyAlignment="1">
      <alignment horizontal="center" vertical="center"/>
    </xf>
    <xf numFmtId="0" fontId="27" fillId="0" borderId="39" xfId="0" applyFont="1" applyBorder="1" applyAlignment="1">
      <alignment horizontal="center" vertical="center" wrapText="1"/>
    </xf>
    <xf numFmtId="0" fontId="28" fillId="0" borderId="39" xfId="0" applyFont="1" applyBorder="1" applyAlignment="1">
      <alignment horizontal="center" vertical="center"/>
    </xf>
    <xf numFmtId="0" fontId="28" fillId="0" borderId="58" xfId="0" applyFont="1" applyBorder="1" applyAlignment="1">
      <alignment horizontal="center" vertical="center"/>
    </xf>
    <xf numFmtId="0" fontId="29" fillId="0" borderId="39" xfId="0" applyFont="1" applyBorder="1" applyAlignment="1">
      <alignment horizontal="left" vertical="center" wrapText="1"/>
    </xf>
    <xf numFmtId="44" fontId="28" fillId="0" borderId="59" xfId="0" applyNumberFormat="1" applyFont="1" applyBorder="1" applyAlignment="1">
      <alignment horizontal="center" vertical="center" wrapText="1"/>
    </xf>
    <xf numFmtId="0" fontId="14" fillId="0" borderId="33" xfId="0" applyFont="1" applyBorder="1" applyAlignment="1">
      <alignment horizontal="center" vertical="center"/>
    </xf>
    <xf numFmtId="2" fontId="28" fillId="0" borderId="21" xfId="0" applyNumberFormat="1" applyFont="1" applyBorder="1" applyAlignment="1">
      <alignment horizontal="center" vertical="center" wrapText="1"/>
    </xf>
    <xf numFmtId="0" fontId="27" fillId="0" borderId="5" xfId="0" applyFont="1" applyBorder="1" applyAlignment="1">
      <alignment horizontal="center" vertical="center" wrapText="1"/>
    </xf>
    <xf numFmtId="0" fontId="28" fillId="0" borderId="5" xfId="0" applyFont="1" applyBorder="1" applyAlignment="1">
      <alignment horizontal="center" vertical="center"/>
    </xf>
    <xf numFmtId="0" fontId="32" fillId="0" borderId="5" xfId="0" applyFont="1" applyBorder="1" applyAlignment="1">
      <alignment horizontal="left" vertical="center" wrapText="1"/>
    </xf>
    <xf numFmtId="0" fontId="28" fillId="0" borderId="5" xfId="0" applyNumberFormat="1" applyFont="1" applyBorder="1" applyAlignment="1">
      <alignment horizontal="center" vertical="center"/>
    </xf>
    <xf numFmtId="4" fontId="28" fillId="0" borderId="5" xfId="0" applyNumberFormat="1" applyFont="1" applyBorder="1" applyAlignment="1">
      <alignment horizontal="center" vertical="center"/>
    </xf>
    <xf numFmtId="0" fontId="28" fillId="0" borderId="41" xfId="0" applyFont="1" applyBorder="1" applyAlignment="1">
      <alignment horizontal="center" vertical="center"/>
    </xf>
    <xf numFmtId="0" fontId="38" fillId="0" borderId="0" xfId="0" applyFont="1" applyBorder="1" applyAlignment="1">
      <alignment wrapText="1"/>
    </xf>
    <xf numFmtId="0" fontId="37" fillId="4" borderId="21" xfId="0" applyFont="1" applyFill="1" applyBorder="1" applyAlignment="1">
      <alignment horizontal="center" vertical="center" wrapText="1"/>
    </xf>
    <xf numFmtId="0" fontId="14" fillId="0" borderId="21" xfId="0" applyFont="1" applyBorder="1"/>
    <xf numFmtId="0" fontId="37" fillId="3" borderId="21" xfId="0" applyFont="1" applyFill="1" applyBorder="1" applyAlignment="1">
      <alignment horizontal="center" vertical="center" wrapText="1"/>
    </xf>
    <xf numFmtId="0" fontId="31" fillId="0" borderId="63" xfId="0" applyFont="1" applyBorder="1" applyAlignment="1">
      <alignment horizontal="center" vertical="center" wrapText="1"/>
    </xf>
    <xf numFmtId="0" fontId="14" fillId="0" borderId="45" xfId="0" applyFont="1" applyBorder="1" applyAlignment="1">
      <alignment horizontal="center" vertical="center"/>
    </xf>
    <xf numFmtId="0" fontId="21" fillId="4" borderId="21" xfId="0" applyFont="1" applyFill="1" applyBorder="1" applyAlignment="1">
      <alignment horizontal="center" vertical="center" wrapText="1"/>
    </xf>
    <xf numFmtId="0" fontId="21" fillId="3" borderId="44" xfId="0" applyFont="1" applyFill="1" applyBorder="1" applyAlignment="1">
      <alignment horizontal="center" vertical="center"/>
    </xf>
    <xf numFmtId="0" fontId="31" fillId="0" borderId="21" xfId="0" applyFont="1" applyBorder="1" applyAlignment="1">
      <alignment horizontal="center" vertical="center" wrapText="1"/>
    </xf>
    <xf numFmtId="0" fontId="14" fillId="0" borderId="45" xfId="0" applyFont="1" applyBorder="1"/>
    <xf numFmtId="0" fontId="21" fillId="3" borderId="21" xfId="0" applyFont="1" applyFill="1" applyBorder="1" applyAlignment="1">
      <alignment horizontal="center" vertical="center"/>
    </xf>
    <xf numFmtId="44" fontId="14" fillId="0" borderId="21" xfId="0" applyNumberFormat="1" applyFont="1" applyBorder="1" applyAlignment="1">
      <alignment horizontal="center" vertical="center"/>
    </xf>
    <xf numFmtId="0" fontId="21" fillId="3" borderId="21" xfId="0" applyFont="1" applyFill="1" applyBorder="1" applyAlignment="1">
      <alignment horizontal="center" vertical="center" wrapText="1" shrinkToFit="1"/>
    </xf>
    <xf numFmtId="0" fontId="14" fillId="0" borderId="21" xfId="0" applyFont="1" applyFill="1" applyBorder="1" applyAlignment="1">
      <alignment horizontal="center" vertical="center" wrapText="1"/>
    </xf>
    <xf numFmtId="0" fontId="14" fillId="0" borderId="21" xfId="0" applyFont="1" applyBorder="1" applyAlignment="1">
      <alignment horizontal="left" vertical="center" wrapText="1"/>
    </xf>
    <xf numFmtId="0" fontId="14" fillId="0" borderId="5" xfId="0" applyFont="1" applyFill="1" applyBorder="1" applyAlignment="1">
      <alignment horizontal="center" vertical="center" wrapText="1"/>
    </xf>
    <xf numFmtId="0" fontId="14" fillId="0" borderId="5" xfId="0" applyFont="1" applyBorder="1" applyAlignment="1">
      <alignment horizontal="left" vertical="center" wrapText="1"/>
    </xf>
    <xf numFmtId="0" fontId="30" fillId="0" borderId="29" xfId="0" applyFont="1" applyFill="1" applyBorder="1" applyAlignment="1">
      <alignment horizontal="center" vertical="center" wrapText="1"/>
    </xf>
    <xf numFmtId="166" fontId="39" fillId="0" borderId="2" xfId="0" applyNumberFormat="1" applyFont="1" applyBorder="1" applyAlignment="1">
      <alignment horizontal="center" vertical="center" wrapText="1"/>
    </xf>
    <xf numFmtId="166" fontId="7" fillId="0" borderId="2" xfId="0" applyNumberFormat="1" applyFont="1" applyBorder="1" applyAlignment="1">
      <alignment horizontal="center" vertical="center"/>
    </xf>
    <xf numFmtId="166" fontId="7" fillId="0" borderId="45" xfId="0" applyNumberFormat="1" applyFont="1" applyBorder="1" applyAlignment="1">
      <alignment horizontal="center" vertical="center" wrapText="1"/>
    </xf>
    <xf numFmtId="166" fontId="7" fillId="0" borderId="21" xfId="0" applyNumberFormat="1" applyFont="1" applyBorder="1" applyAlignment="1">
      <alignment horizontal="center" vertical="center"/>
    </xf>
    <xf numFmtId="166" fontId="30" fillId="0" borderId="21" xfId="0" applyNumberFormat="1" applyFont="1" applyBorder="1" applyAlignment="1">
      <alignment horizontal="center" vertical="center" wrapText="1"/>
    </xf>
    <xf numFmtId="0" fontId="40" fillId="0" borderId="21" xfId="0" applyFont="1" applyBorder="1" applyAlignment="1">
      <alignment horizontal="center" vertical="center" wrapText="1"/>
    </xf>
    <xf numFmtId="0" fontId="4" fillId="0" borderId="21" xfId="0" applyFont="1" applyFill="1" applyBorder="1" applyAlignment="1">
      <alignment horizontal="center" vertical="center"/>
    </xf>
    <xf numFmtId="0" fontId="8" fillId="0" borderId="21" xfId="0" applyFont="1" applyFill="1" applyBorder="1" applyAlignment="1">
      <alignment horizontal="center" vertical="center"/>
    </xf>
    <xf numFmtId="0" fontId="7" fillId="0" borderId="21" xfId="0" applyFont="1" applyBorder="1" applyAlignment="1">
      <alignment horizontal="center" vertical="center"/>
    </xf>
    <xf numFmtId="0" fontId="0" fillId="0" borderId="0" xfId="0"/>
    <xf numFmtId="166" fontId="30" fillId="0" borderId="54" xfId="0" applyNumberFormat="1" applyFont="1" applyFill="1" applyBorder="1" applyAlignment="1">
      <alignment horizontal="center" vertical="center" wrapText="1"/>
    </xf>
    <xf numFmtId="166" fontId="30" fillId="0" borderId="41" xfId="0" applyNumberFormat="1" applyFont="1" applyBorder="1" applyAlignment="1">
      <alignment horizontal="center" vertical="center" wrapText="1"/>
    </xf>
    <xf numFmtId="166" fontId="7" fillId="0" borderId="41" xfId="0" applyNumberFormat="1" applyFont="1" applyBorder="1" applyAlignment="1">
      <alignment horizontal="center" vertical="center"/>
    </xf>
    <xf numFmtId="166" fontId="7" fillId="0" borderId="29" xfId="0" applyNumberFormat="1" applyFont="1" applyBorder="1" applyAlignment="1">
      <alignment horizontal="center" vertical="center"/>
    </xf>
    <xf numFmtId="166" fontId="30" fillId="0" borderId="50" xfId="0" applyNumberFormat="1" applyFont="1" applyBorder="1" applyAlignment="1">
      <alignment horizontal="center" vertical="center" wrapText="1"/>
    </xf>
    <xf numFmtId="166" fontId="7" fillId="0" borderId="5" xfId="0" applyNumberFormat="1" applyFont="1" applyBorder="1" applyAlignment="1">
      <alignment horizontal="center" vertical="center"/>
    </xf>
    <xf numFmtId="0" fontId="14" fillId="0" borderId="21" xfId="0" applyNumberFormat="1" applyFont="1" applyFill="1" applyBorder="1" applyAlignment="1">
      <alignment horizontal="center" vertical="center" wrapText="1"/>
    </xf>
    <xf numFmtId="3" fontId="7" fillId="0" borderId="21" xfId="0" applyNumberFormat="1" applyFont="1" applyFill="1" applyBorder="1" applyAlignment="1">
      <alignment horizontal="center" vertical="center" wrapText="1"/>
    </xf>
    <xf numFmtId="3" fontId="30" fillId="0" borderId="21" xfId="0" applyNumberFormat="1" applyFont="1" applyFill="1" applyBorder="1" applyAlignment="1">
      <alignment horizontal="center" vertical="center" wrapText="1"/>
    </xf>
    <xf numFmtId="4" fontId="7" fillId="0" borderId="21" xfId="0" applyNumberFormat="1" applyFont="1" applyBorder="1" applyAlignment="1">
      <alignment horizontal="center" vertical="center"/>
    </xf>
    <xf numFmtId="4" fontId="7" fillId="0" borderId="2" xfId="0" applyNumberFormat="1" applyFont="1" applyBorder="1" applyAlignment="1">
      <alignment horizontal="center" vertical="center"/>
    </xf>
    <xf numFmtId="4" fontId="28" fillId="0" borderId="21" xfId="0" applyNumberFormat="1" applyFont="1" applyFill="1" applyBorder="1" applyAlignment="1">
      <alignment horizontal="center" vertical="center" wrapText="1"/>
    </xf>
    <xf numFmtId="3" fontId="28" fillId="0" borderId="21" xfId="0" applyNumberFormat="1" applyFont="1" applyFill="1" applyBorder="1" applyAlignment="1">
      <alignment horizontal="center" vertical="center" wrapText="1"/>
    </xf>
    <xf numFmtId="0" fontId="14" fillId="0" borderId="16" xfId="0" applyFont="1" applyBorder="1" applyAlignment="1">
      <alignment horizontal="center" vertical="center"/>
    </xf>
    <xf numFmtId="0" fontId="13" fillId="0" borderId="16" xfId="0" applyFont="1" applyFill="1" applyBorder="1" applyAlignment="1">
      <alignment horizontal="center" vertical="center" wrapText="1"/>
    </xf>
    <xf numFmtId="4" fontId="7" fillId="0" borderId="21" xfId="0" applyNumberFormat="1" applyFont="1" applyFill="1" applyBorder="1" applyAlignment="1">
      <alignment horizontal="center" vertical="center"/>
    </xf>
    <xf numFmtId="4" fontId="7" fillId="0" borderId="16" xfId="0" applyNumberFormat="1" applyFont="1" applyBorder="1" applyAlignment="1">
      <alignment horizontal="center" vertical="center"/>
    </xf>
    <xf numFmtId="3" fontId="7" fillId="0" borderId="16" xfId="0" applyNumberFormat="1" applyFont="1" applyFill="1" applyBorder="1" applyAlignment="1">
      <alignment horizontal="center" vertical="center" wrapText="1"/>
    </xf>
    <xf numFmtId="0" fontId="8" fillId="0" borderId="16" xfId="0" applyFont="1" applyBorder="1" applyAlignment="1">
      <alignment horizontal="center" vertical="center" wrapText="1"/>
    </xf>
    <xf numFmtId="0" fontId="7" fillId="0" borderId="16" xfId="0" applyFont="1" applyBorder="1" applyAlignment="1">
      <alignment horizontal="center" vertical="center"/>
    </xf>
    <xf numFmtId="0" fontId="8" fillId="0" borderId="16" xfId="0" applyFont="1" applyBorder="1" applyAlignment="1">
      <alignment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xf>
    <xf numFmtId="0" fontId="30" fillId="0" borderId="21" xfId="0" applyFont="1" applyBorder="1" applyAlignment="1">
      <alignment horizontal="center" vertical="center" wrapText="1"/>
    </xf>
    <xf numFmtId="0" fontId="30" fillId="0" borderId="5" xfId="0" applyFont="1" applyBorder="1" applyAlignment="1">
      <alignment horizontal="center" vertical="center" wrapText="1"/>
    </xf>
    <xf numFmtId="0" fontId="8" fillId="0" borderId="21" xfId="0" applyFont="1" applyFill="1" applyBorder="1" applyAlignment="1">
      <alignment horizontal="center" vertical="center" wrapText="1"/>
    </xf>
    <xf numFmtId="0" fontId="42" fillId="0" borderId="21" xfId="0" applyFont="1" applyFill="1" applyBorder="1" applyAlignment="1">
      <alignment horizontal="left" vertical="center" wrapText="1"/>
    </xf>
    <xf numFmtId="0" fontId="13" fillId="0" borderId="16" xfId="0" applyFont="1" applyBorder="1" applyAlignment="1">
      <alignment horizontal="center" vertical="center"/>
    </xf>
    <xf numFmtId="0" fontId="31" fillId="0" borderId="16" xfId="0" applyFont="1" applyBorder="1" applyAlignment="1">
      <alignment horizontal="left" vertical="center" wrapText="1"/>
    </xf>
    <xf numFmtId="3" fontId="14" fillId="0" borderId="16" xfId="0" applyNumberFormat="1" applyFont="1" applyBorder="1" applyAlignment="1">
      <alignment horizontal="center" vertical="center"/>
    </xf>
    <xf numFmtId="4" fontId="14" fillId="0" borderId="16" xfId="0" applyNumberFormat="1" applyFont="1" applyBorder="1" applyAlignment="1">
      <alignment horizontal="center" vertical="center"/>
    </xf>
    <xf numFmtId="0" fontId="14" fillId="0" borderId="16" xfId="0" applyFont="1" applyBorder="1" applyAlignment="1">
      <alignment horizontal="center" vertical="center" wrapText="1"/>
    </xf>
    <xf numFmtId="0" fontId="14" fillId="0" borderId="17" xfId="0" applyFont="1" applyBorder="1" applyAlignment="1">
      <alignment horizontal="center" vertical="center"/>
    </xf>
    <xf numFmtId="0" fontId="7" fillId="0" borderId="16" xfId="0" applyFont="1" applyFill="1" applyBorder="1" applyAlignment="1">
      <alignment horizontal="center" vertical="center"/>
    </xf>
    <xf numFmtId="3" fontId="7" fillId="0" borderId="16" xfId="0" applyNumberFormat="1" applyFont="1" applyFill="1" applyBorder="1" applyAlignment="1">
      <alignment horizontal="center" vertical="center"/>
    </xf>
    <xf numFmtId="4" fontId="7" fillId="0" borderId="16" xfId="0" applyNumberFormat="1" applyFont="1" applyFill="1" applyBorder="1" applyAlignment="1">
      <alignment horizontal="center" vertical="center"/>
    </xf>
    <xf numFmtId="0" fontId="7" fillId="0" borderId="17" xfId="0" applyFont="1" applyFill="1" applyBorder="1" applyAlignment="1">
      <alignment horizontal="center" vertical="center"/>
    </xf>
    <xf numFmtId="0" fontId="7" fillId="0" borderId="44" xfId="0" applyFont="1" applyBorder="1" applyAlignment="1">
      <alignment horizontal="center" vertical="center"/>
    </xf>
    <xf numFmtId="166" fontId="7" fillId="0" borderId="45" xfId="0" applyNumberFormat="1" applyFont="1" applyBorder="1" applyAlignment="1">
      <alignment horizontal="center" vertical="center"/>
    </xf>
    <xf numFmtId="0" fontId="24" fillId="0" borderId="16" xfId="0" applyFont="1" applyBorder="1" applyAlignment="1">
      <alignment horizontal="left" vertical="center" wrapText="1"/>
    </xf>
    <xf numFmtId="0" fontId="24" fillId="0" borderId="41" xfId="0" applyFont="1" applyBorder="1" applyAlignment="1">
      <alignment horizontal="left" vertical="center" wrapText="1"/>
    </xf>
    <xf numFmtId="0" fontId="42" fillId="0" borderId="21" xfId="0" applyFont="1" applyBorder="1" applyAlignment="1">
      <alignment vertical="center" wrapText="1"/>
    </xf>
    <xf numFmtId="0" fontId="30" fillId="0" borderId="5" xfId="0" applyFont="1" applyBorder="1" applyAlignment="1">
      <alignment horizontal="center" vertical="center"/>
    </xf>
    <xf numFmtId="0" fontId="7" fillId="0" borderId="21" xfId="0" applyFont="1" applyBorder="1" applyAlignment="1">
      <alignment horizontal="center" vertical="center" wrapText="1"/>
    </xf>
    <xf numFmtId="0" fontId="7" fillId="0" borderId="5" xfId="0" applyFont="1" applyBorder="1" applyAlignment="1">
      <alignment horizontal="center" vertical="center" wrapText="1"/>
    </xf>
    <xf numFmtId="4" fontId="7" fillId="0" borderId="41" xfId="0" applyNumberFormat="1" applyFont="1" applyBorder="1" applyAlignment="1">
      <alignment horizontal="center" vertical="center"/>
    </xf>
    <xf numFmtId="165" fontId="7" fillId="0" borderId="21" xfId="0" applyNumberFormat="1" applyFont="1" applyBorder="1" applyAlignment="1">
      <alignment horizontal="center" vertical="center" wrapText="1"/>
    </xf>
    <xf numFmtId="4" fontId="7" fillId="0" borderId="5" xfId="0" applyNumberFormat="1" applyFont="1" applyBorder="1" applyAlignment="1">
      <alignment horizontal="center" vertical="center"/>
    </xf>
    <xf numFmtId="4" fontId="30" fillId="0" borderId="21" xfId="0" applyNumberFormat="1" applyFont="1" applyBorder="1" applyAlignment="1">
      <alignment horizontal="center" vertical="center" wrapText="1"/>
    </xf>
    <xf numFmtId="3" fontId="30" fillId="0" borderId="21" xfId="0" applyNumberFormat="1" applyFont="1" applyBorder="1" applyAlignment="1">
      <alignment horizontal="center" vertical="center" wrapText="1"/>
    </xf>
    <xf numFmtId="3" fontId="7" fillId="0" borderId="2" xfId="0" applyNumberFormat="1" applyFont="1" applyBorder="1" applyAlignment="1">
      <alignment horizontal="center" vertical="center" wrapText="1"/>
    </xf>
    <xf numFmtId="3" fontId="30" fillId="0" borderId="5" xfId="0" applyNumberFormat="1" applyFont="1" applyBorder="1" applyAlignment="1">
      <alignment horizontal="center" vertical="center" wrapText="1"/>
    </xf>
    <xf numFmtId="3" fontId="30" fillId="0" borderId="5" xfId="0" applyNumberFormat="1" applyFont="1" applyFill="1" applyBorder="1" applyAlignment="1">
      <alignment horizontal="center" vertical="center" wrapText="1"/>
    </xf>
    <xf numFmtId="0" fontId="21" fillId="4" borderId="27" xfId="0" applyFont="1" applyFill="1" applyBorder="1" applyAlignment="1">
      <alignment horizontal="center" vertical="center" wrapText="1"/>
    </xf>
    <xf numFmtId="0" fontId="21" fillId="4" borderId="57"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0" borderId="29" xfId="0" applyFont="1" applyBorder="1" applyAlignment="1">
      <alignment horizontal="center" vertical="center" wrapText="1"/>
    </xf>
    <xf numFmtId="0" fontId="21" fillId="0" borderId="49" xfId="0" applyFont="1" applyBorder="1" applyAlignment="1">
      <alignment horizontal="center" vertical="center" wrapText="1"/>
    </xf>
    <xf numFmtId="0" fontId="21" fillId="0" borderId="48" xfId="0" applyFont="1" applyBorder="1" applyAlignment="1">
      <alignment horizontal="center" vertical="center" wrapText="1"/>
    </xf>
    <xf numFmtId="0" fontId="37" fillId="3" borderId="29" xfId="0" applyFont="1" applyFill="1" applyBorder="1" applyAlignment="1">
      <alignment horizontal="center" vertical="center" wrapText="1"/>
    </xf>
    <xf numFmtId="0" fontId="37" fillId="3" borderId="49" xfId="0" applyFont="1" applyFill="1" applyBorder="1" applyAlignment="1">
      <alignment horizontal="center" vertical="center" wrapText="1"/>
    </xf>
    <xf numFmtId="0" fontId="37" fillId="3" borderId="48" xfId="0" applyFont="1" applyFill="1" applyBorder="1" applyAlignment="1">
      <alignment horizontal="center" vertical="center" wrapText="1"/>
    </xf>
    <xf numFmtId="0" fontId="14" fillId="0" borderId="10" xfId="0" applyFont="1" applyBorder="1" applyAlignment="1">
      <alignment horizontal="center" vertical="center"/>
    </xf>
    <xf numFmtId="0" fontId="14" fillId="0" borderId="14" xfId="0" applyFont="1" applyBorder="1" applyAlignment="1">
      <alignment horizontal="center" vertical="center"/>
    </xf>
    <xf numFmtId="0" fontId="14" fillId="0" borderId="47" xfId="0" applyFont="1" applyBorder="1" applyAlignment="1">
      <alignment horizontal="center" vertical="center"/>
    </xf>
    <xf numFmtId="0" fontId="21" fillId="3" borderId="29" xfId="0" applyFont="1" applyFill="1" applyBorder="1" applyAlignment="1">
      <alignment horizontal="center" vertical="center"/>
    </xf>
    <xf numFmtId="0" fontId="21" fillId="3" borderId="49" xfId="0" applyFont="1" applyFill="1" applyBorder="1" applyAlignment="1">
      <alignment horizontal="center" vertical="center"/>
    </xf>
    <xf numFmtId="0" fontId="21" fillId="3" borderId="48" xfId="0" applyFont="1" applyFill="1" applyBorder="1" applyAlignment="1">
      <alignment horizontal="center" vertical="center"/>
    </xf>
    <xf numFmtId="0" fontId="37" fillId="5" borderId="29" xfId="0" applyFont="1" applyFill="1" applyBorder="1" applyAlignment="1">
      <alignment horizontal="center" vertical="center" wrapText="1"/>
    </xf>
    <xf numFmtId="0" fontId="37" fillId="5" borderId="49" xfId="0" applyFont="1" applyFill="1" applyBorder="1" applyAlignment="1">
      <alignment horizontal="center" vertical="center" wrapText="1"/>
    </xf>
    <xf numFmtId="0" fontId="37" fillId="5" borderId="48" xfId="0" applyFont="1" applyFill="1" applyBorder="1" applyAlignment="1">
      <alignment horizontal="center" vertical="center" wrapText="1"/>
    </xf>
    <xf numFmtId="0" fontId="0" fillId="0" borderId="10" xfId="0" applyBorder="1" applyAlignment="1">
      <alignment horizontal="center" vertical="center"/>
    </xf>
    <xf numFmtId="0" fontId="0" fillId="0" borderId="14" xfId="0" applyBorder="1" applyAlignment="1">
      <alignment horizontal="center" vertical="center"/>
    </xf>
    <xf numFmtId="0" fontId="0" fillId="0" borderId="47" xfId="0" applyBorder="1" applyAlignment="1">
      <alignment horizontal="center" vertical="center"/>
    </xf>
    <xf numFmtId="0" fontId="35" fillId="4" borderId="27" xfId="0" applyFont="1" applyFill="1" applyBorder="1" applyAlignment="1">
      <alignment horizontal="center" vertical="center" wrapText="1"/>
    </xf>
    <xf numFmtId="0" fontId="35" fillId="4" borderId="57" xfId="0" applyFont="1" applyFill="1" applyBorder="1" applyAlignment="1">
      <alignment horizontal="center" vertical="center" wrapText="1"/>
    </xf>
    <xf numFmtId="0" fontId="35" fillId="4" borderId="18" xfId="0" applyFont="1" applyFill="1" applyBorder="1" applyAlignment="1">
      <alignment horizontal="center" vertical="center" wrapText="1"/>
    </xf>
    <xf numFmtId="3" fontId="37" fillId="3" borderId="29" xfId="0" applyNumberFormat="1" applyFont="1" applyFill="1" applyBorder="1" applyAlignment="1">
      <alignment horizontal="center" vertical="center" wrapText="1"/>
    </xf>
    <xf numFmtId="3" fontId="37" fillId="3" borderId="49" xfId="0" applyNumberFormat="1" applyFont="1" applyFill="1" applyBorder="1" applyAlignment="1">
      <alignment horizontal="center" vertical="center" wrapText="1"/>
    </xf>
    <xf numFmtId="3" fontId="37" fillId="3" borderId="48" xfId="0" applyNumberFormat="1" applyFont="1" applyFill="1" applyBorder="1" applyAlignment="1">
      <alignment horizontal="center" vertical="center" wrapText="1"/>
    </xf>
    <xf numFmtId="3" fontId="37" fillId="5" borderId="29" xfId="0" applyNumberFormat="1" applyFont="1" applyFill="1" applyBorder="1" applyAlignment="1">
      <alignment horizontal="center" vertical="center" wrapText="1"/>
    </xf>
    <xf numFmtId="3" fontId="37" fillId="5" borderId="49" xfId="0" applyNumberFormat="1" applyFont="1" applyFill="1" applyBorder="1" applyAlignment="1">
      <alignment horizontal="center" vertical="center" wrapText="1"/>
    </xf>
    <xf numFmtId="3" fontId="37" fillId="5" borderId="48" xfId="0" applyNumberFormat="1" applyFont="1" applyFill="1" applyBorder="1" applyAlignment="1">
      <alignment horizontal="center" vertical="center" wrapText="1"/>
    </xf>
    <xf numFmtId="0" fontId="0" fillId="0" borderId="10" xfId="0" applyFill="1" applyBorder="1" applyAlignment="1">
      <alignment horizontal="center" vertical="center"/>
    </xf>
    <xf numFmtId="0" fontId="0" fillId="0" borderId="14" xfId="0" applyFill="1" applyBorder="1" applyAlignment="1">
      <alignment horizontal="center" vertical="center"/>
    </xf>
    <xf numFmtId="0" fontId="0" fillId="0" borderId="47" xfId="0" applyFill="1" applyBorder="1" applyAlignment="1">
      <alignment horizontal="center" vertical="center"/>
    </xf>
    <xf numFmtId="0" fontId="3" fillId="4" borderId="27" xfId="0" applyFont="1" applyFill="1" applyBorder="1" applyAlignment="1">
      <alignment horizontal="center" vertical="center" wrapText="1"/>
    </xf>
    <xf numFmtId="0" fontId="3" fillId="4" borderId="5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0" fillId="0" borderId="29" xfId="0" applyBorder="1" applyAlignment="1">
      <alignment horizontal="center"/>
    </xf>
    <xf numFmtId="0" fontId="0" fillId="0" borderId="49" xfId="0" applyBorder="1" applyAlignment="1">
      <alignment horizontal="center"/>
    </xf>
    <xf numFmtId="0" fontId="0" fillId="0" borderId="48" xfId="0" applyBorder="1" applyAlignment="1">
      <alignment horizontal="center"/>
    </xf>
    <xf numFmtId="0" fontId="3" fillId="3" borderId="29" xfId="0" applyFont="1" applyFill="1" applyBorder="1" applyAlignment="1">
      <alignment horizontal="center" vertical="center"/>
    </xf>
    <xf numFmtId="0" fontId="3" fillId="3" borderId="49" xfId="0" applyFont="1" applyFill="1" applyBorder="1" applyAlignment="1">
      <alignment horizontal="center" vertical="center"/>
    </xf>
    <xf numFmtId="0" fontId="3" fillId="3" borderId="48" xfId="0" applyFont="1" applyFill="1" applyBorder="1" applyAlignment="1">
      <alignment horizontal="center" vertical="center"/>
    </xf>
    <xf numFmtId="0" fontId="3" fillId="5" borderId="29" xfId="0" applyFont="1" applyFill="1" applyBorder="1" applyAlignment="1">
      <alignment horizontal="center" vertical="center"/>
    </xf>
    <xf numFmtId="0" fontId="3" fillId="5" borderId="49" xfId="0" applyFont="1" applyFill="1" applyBorder="1" applyAlignment="1">
      <alignment horizontal="center" vertical="center"/>
    </xf>
    <xf numFmtId="0" fontId="3" fillId="5" borderId="48" xfId="0" applyFont="1" applyFill="1" applyBorder="1" applyAlignment="1">
      <alignment horizontal="center" vertical="center"/>
    </xf>
    <xf numFmtId="0" fontId="3" fillId="0" borderId="2" xfId="0" applyFont="1" applyFill="1" applyBorder="1" applyAlignment="1">
      <alignment horizontal="center" vertical="top"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top" wrapText="1"/>
    </xf>
    <xf numFmtId="0" fontId="12" fillId="0" borderId="23" xfId="0" applyFont="1" applyFill="1" applyBorder="1" applyAlignment="1">
      <alignment horizontal="center"/>
    </xf>
    <xf numFmtId="0" fontId="12" fillId="0" borderId="37" xfId="0" applyFont="1" applyFill="1" applyBorder="1" applyAlignment="1">
      <alignment horizontal="center"/>
    </xf>
    <xf numFmtId="0" fontId="12" fillId="0" borderId="40" xfId="0" applyFont="1" applyFill="1" applyBorder="1" applyAlignment="1">
      <alignment horizontal="center"/>
    </xf>
    <xf numFmtId="0" fontId="3" fillId="2" borderId="12" xfId="0" applyFont="1" applyFill="1" applyBorder="1" applyAlignment="1">
      <alignment horizontal="center" vertical="center" wrapText="1"/>
    </xf>
    <xf numFmtId="0" fontId="3" fillId="2"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5"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8" fillId="0" borderId="29" xfId="0" applyFont="1" applyBorder="1" applyAlignment="1">
      <alignment horizontal="center" vertical="center"/>
    </xf>
    <xf numFmtId="0" fontId="8" fillId="0" borderId="49" xfId="0" applyFont="1" applyBorder="1" applyAlignment="1">
      <alignment horizontal="center" vertical="center"/>
    </xf>
    <xf numFmtId="0" fontId="3" fillId="4" borderId="56" xfId="0" applyFont="1" applyFill="1" applyBorder="1" applyAlignment="1">
      <alignment horizontal="center" vertical="center" wrapText="1"/>
    </xf>
    <xf numFmtId="0" fontId="30" fillId="0" borderId="29" xfId="0" applyFont="1" applyBorder="1" applyAlignment="1">
      <alignment horizontal="center" vertical="center" wrapText="1"/>
    </xf>
    <xf numFmtId="0" fontId="30" fillId="0" borderId="49" xfId="0" applyFont="1" applyBorder="1" applyAlignment="1">
      <alignment horizontal="center" vertical="center" wrapText="1"/>
    </xf>
    <xf numFmtId="0" fontId="30" fillId="0" borderId="48" xfId="0" applyFont="1" applyBorder="1" applyAlignment="1">
      <alignment horizontal="center" vertical="center" wrapText="1"/>
    </xf>
    <xf numFmtId="0" fontId="0" fillId="0" borderId="29" xfId="0" applyFont="1" applyBorder="1" applyAlignment="1">
      <alignment horizontal="center"/>
    </xf>
    <xf numFmtId="0" fontId="0" fillId="0" borderId="49" xfId="0" applyFont="1" applyBorder="1" applyAlignment="1">
      <alignment horizontal="center"/>
    </xf>
    <xf numFmtId="0" fontId="0" fillId="0" borderId="48" xfId="0" applyFont="1" applyBorder="1" applyAlignment="1">
      <alignment horizontal="center"/>
    </xf>
    <xf numFmtId="0" fontId="3" fillId="4" borderId="15" xfId="0" applyFont="1" applyFill="1" applyBorder="1" applyAlignment="1">
      <alignment horizontal="center" vertical="center" wrapText="1"/>
    </xf>
    <xf numFmtId="0" fontId="3" fillId="0" borderId="29"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48" xfId="0" applyFont="1" applyBorder="1" applyAlignment="1">
      <alignment horizontal="center" vertical="center" wrapText="1"/>
    </xf>
    <xf numFmtId="0" fontId="21" fillId="5" borderId="29" xfId="0" applyFont="1" applyFill="1" applyBorder="1" applyAlignment="1">
      <alignment horizontal="center" vertical="center"/>
    </xf>
    <xf numFmtId="0" fontId="21" fillId="5" borderId="49" xfId="0" applyFont="1" applyFill="1" applyBorder="1" applyAlignment="1">
      <alignment horizontal="center" vertical="center"/>
    </xf>
    <xf numFmtId="0" fontId="21" fillId="5" borderId="48" xfId="0" applyFont="1" applyFill="1" applyBorder="1" applyAlignment="1">
      <alignment horizontal="center" vertical="center"/>
    </xf>
    <xf numFmtId="0" fontId="3" fillId="0" borderId="32" xfId="0" applyFont="1" applyFill="1" applyBorder="1" applyAlignment="1">
      <alignment horizontal="center" vertical="top" wrapText="1"/>
    </xf>
    <xf numFmtId="0" fontId="3" fillId="0" borderId="33" xfId="0" applyFont="1" applyFill="1" applyBorder="1" applyAlignment="1">
      <alignment horizontal="center" vertical="top" wrapText="1"/>
    </xf>
    <xf numFmtId="0" fontId="3" fillId="0" borderId="8" xfId="0" applyFont="1" applyFill="1" applyBorder="1" applyAlignment="1">
      <alignment horizontal="center" vertical="top" wrapText="1"/>
    </xf>
    <xf numFmtId="0" fontId="3" fillId="0" borderId="9" xfId="0" applyFont="1" applyFill="1" applyBorder="1" applyAlignment="1">
      <alignment horizontal="center" vertical="top" wrapText="1"/>
    </xf>
    <xf numFmtId="0" fontId="4" fillId="0" borderId="15"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52"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47"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22" fillId="0" borderId="4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53" xfId="0" applyFont="1" applyFill="1" applyBorder="1" applyAlignment="1">
      <alignment horizontal="center" vertical="center" wrapText="1"/>
    </xf>
    <xf numFmtId="0" fontId="3" fillId="5" borderId="36" xfId="0" applyFont="1" applyFill="1" applyBorder="1" applyAlignment="1">
      <alignment horizontal="center" vertical="center"/>
    </xf>
    <xf numFmtId="0" fontId="3" fillId="5" borderId="55" xfId="0" applyFont="1" applyFill="1" applyBorder="1" applyAlignment="1">
      <alignment horizontal="center" vertical="center"/>
    </xf>
    <xf numFmtId="0" fontId="3" fillId="4" borderId="37" xfId="0" applyFont="1" applyFill="1" applyBorder="1" applyAlignment="1">
      <alignment horizontal="center" vertical="center" wrapText="1"/>
    </xf>
    <xf numFmtId="0" fontId="3" fillId="4" borderId="61"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2" fillId="6" borderId="54" xfId="0" applyFont="1" applyFill="1" applyBorder="1" applyAlignment="1">
      <alignment horizontal="center" vertical="center" wrapText="1"/>
    </xf>
    <xf numFmtId="0" fontId="2" fillId="6" borderId="29" xfId="0" applyFont="1" applyFill="1" applyBorder="1" applyAlignment="1">
      <alignment horizontal="center" vertical="center" wrapText="1"/>
    </xf>
    <xf numFmtId="0" fontId="2" fillId="6" borderId="30" xfId="0" applyFont="1" applyFill="1" applyBorder="1" applyAlignment="1">
      <alignment horizontal="center" vertical="center" wrapText="1"/>
    </xf>
    <xf numFmtId="0" fontId="8" fillId="0" borderId="16" xfId="0" applyFont="1" applyBorder="1" applyAlignment="1">
      <alignment horizontal="center" vertical="center"/>
    </xf>
    <xf numFmtId="0" fontId="3" fillId="3" borderId="16" xfId="0" applyFont="1" applyFill="1" applyBorder="1" applyAlignment="1">
      <alignment horizontal="center" vertical="center"/>
    </xf>
    <xf numFmtId="0" fontId="3" fillId="5" borderId="16" xfId="0" applyFont="1" applyFill="1" applyBorder="1" applyAlignment="1">
      <alignment horizontal="center" vertical="center"/>
    </xf>
    <xf numFmtId="0" fontId="21" fillId="3" borderId="16" xfId="0" applyFont="1" applyFill="1" applyBorder="1" applyAlignment="1">
      <alignment horizontal="center" vertical="center"/>
    </xf>
    <xf numFmtId="0" fontId="13" fillId="0" borderId="16"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41" xfId="0" applyFont="1" applyBorder="1" applyAlignment="1">
      <alignment horizontal="center" vertical="center" wrapText="1"/>
    </xf>
    <xf numFmtId="0" fontId="14" fillId="0" borderId="16" xfId="0" applyFont="1" applyBorder="1" applyAlignment="1">
      <alignment horizontal="center" vertical="center"/>
    </xf>
    <xf numFmtId="0" fontId="14" fillId="0" borderId="49" xfId="0" applyFont="1" applyBorder="1" applyAlignment="1">
      <alignment horizontal="center" vertical="center"/>
    </xf>
    <xf numFmtId="0" fontId="14" fillId="0" borderId="41" xfId="0" applyFont="1" applyBorder="1" applyAlignment="1">
      <alignment horizontal="center" vertical="center"/>
    </xf>
    <xf numFmtId="0" fontId="1" fillId="0" borderId="32" xfId="0" applyFont="1" applyFill="1" applyBorder="1" applyAlignment="1">
      <alignment horizontal="center"/>
    </xf>
    <xf numFmtId="0" fontId="1" fillId="0" borderId="39" xfId="0" applyFont="1" applyFill="1" applyBorder="1" applyAlignment="1">
      <alignment horizontal="center"/>
    </xf>
    <xf numFmtId="0" fontId="1" fillId="0" borderId="33" xfId="0" applyFont="1" applyFill="1" applyBorder="1" applyAlignment="1">
      <alignment horizontal="center"/>
    </xf>
    <xf numFmtId="0" fontId="3" fillId="2" borderId="28"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20"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5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52"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2" borderId="60"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13" fillId="0" borderId="29" xfId="0" applyFont="1" applyFill="1" applyBorder="1" applyAlignment="1">
      <alignment horizontal="center" vertical="center" wrapText="1"/>
    </xf>
    <xf numFmtId="0" fontId="13" fillId="0" borderId="49" xfId="0" applyFont="1" applyFill="1" applyBorder="1" applyAlignment="1">
      <alignment horizontal="center" vertical="center" wrapText="1"/>
    </xf>
    <xf numFmtId="0" fontId="13" fillId="0" borderId="41" xfId="0" applyFont="1" applyFill="1" applyBorder="1" applyAlignment="1">
      <alignment horizontal="center" vertical="center" wrapText="1"/>
    </xf>
    <xf numFmtId="0" fontId="14" fillId="0" borderId="29" xfId="0" applyFont="1" applyBorder="1" applyAlignment="1">
      <alignment horizontal="center" vertical="center"/>
    </xf>
    <xf numFmtId="0" fontId="13" fillId="0" borderId="16" xfId="0" applyFont="1" applyFill="1" applyBorder="1" applyAlignment="1">
      <alignment horizontal="center" vertical="center" wrapText="1"/>
    </xf>
    <xf numFmtId="0" fontId="0" fillId="0" borderId="15" xfId="0" applyFont="1" applyBorder="1" applyAlignment="1">
      <alignment horizontal="center" vertical="center"/>
    </xf>
    <xf numFmtId="0" fontId="0" fillId="0" borderId="57" xfId="0" applyFont="1" applyBorder="1" applyAlignment="1">
      <alignment horizontal="center" vertical="center"/>
    </xf>
    <xf numFmtId="0" fontId="0" fillId="0" borderId="18" xfId="0" applyFont="1" applyBorder="1" applyAlignment="1">
      <alignment horizontal="center" vertical="center"/>
    </xf>
    <xf numFmtId="0" fontId="21" fillId="4" borderId="16" xfId="0" applyFont="1" applyFill="1" applyBorder="1" applyAlignment="1">
      <alignment horizontal="center" vertical="center" wrapText="1"/>
    </xf>
    <xf numFmtId="0" fontId="21" fillId="4" borderId="49" xfId="0" applyFont="1" applyFill="1" applyBorder="1" applyAlignment="1">
      <alignment horizontal="center" vertical="center" wrapText="1"/>
    </xf>
    <xf numFmtId="0" fontId="21" fillId="4" borderId="48" xfId="0" applyFont="1" applyFill="1" applyBorder="1" applyAlignment="1">
      <alignment horizontal="center" vertical="center" wrapText="1"/>
    </xf>
    <xf numFmtId="0" fontId="14" fillId="0" borderId="16" xfId="0" applyFont="1" applyBorder="1" applyAlignment="1">
      <alignment horizontal="center"/>
    </xf>
    <xf numFmtId="0" fontId="14" fillId="0" borderId="49" xfId="0" applyFont="1" applyBorder="1" applyAlignment="1">
      <alignment horizontal="center"/>
    </xf>
    <xf numFmtId="0" fontId="14" fillId="0" borderId="48" xfId="0" applyFont="1" applyBorder="1" applyAlignment="1">
      <alignment horizontal="center"/>
    </xf>
    <xf numFmtId="0" fontId="21" fillId="3" borderId="16" xfId="0" applyFont="1" applyFill="1" applyBorder="1" applyAlignment="1">
      <alignment horizontal="center" vertical="center" wrapText="1" shrinkToFit="1"/>
    </xf>
    <xf numFmtId="0" fontId="21" fillId="3" borderId="49" xfId="0" applyFont="1" applyFill="1" applyBorder="1" applyAlignment="1">
      <alignment horizontal="center" vertical="center" wrapText="1" shrinkToFit="1"/>
    </xf>
    <xf numFmtId="0" fontId="21" fillId="3" borderId="48" xfId="0" applyFont="1" applyFill="1" applyBorder="1" applyAlignment="1">
      <alignment horizontal="center" vertical="center" wrapText="1" shrinkToFit="1"/>
    </xf>
    <xf numFmtId="0" fontId="1" fillId="0" borderId="24" xfId="0" applyFont="1" applyFill="1" applyBorder="1" applyAlignment="1">
      <alignment horizontal="center"/>
    </xf>
    <xf numFmtId="0" fontId="1" fillId="0" borderId="25" xfId="0" applyFont="1" applyFill="1" applyBorder="1" applyAlignment="1">
      <alignment horizontal="center"/>
    </xf>
    <xf numFmtId="0" fontId="1" fillId="0" borderId="26" xfId="0" applyFont="1" applyFill="1" applyBorder="1" applyAlignment="1">
      <alignment horizontal="center"/>
    </xf>
    <xf numFmtId="0" fontId="3" fillId="2" borderId="8"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2" fillId="7" borderId="4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3" fillId="0" borderId="23"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27" xfId="0" applyFont="1" applyFill="1" applyBorder="1" applyAlignment="1">
      <alignment horizontal="center" vertical="top" wrapText="1"/>
    </xf>
    <xf numFmtId="0" fontId="3" fillId="0" borderId="30" xfId="0" applyFont="1" applyFill="1" applyBorder="1" applyAlignment="1">
      <alignment horizontal="center" vertical="top"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2" borderId="23" xfId="0" applyFont="1" applyFill="1" applyBorder="1" applyAlignment="1">
      <alignment horizontal="center" vertical="center"/>
    </xf>
    <xf numFmtId="0" fontId="2" fillId="2" borderId="37" xfId="0" applyFont="1" applyFill="1" applyBorder="1" applyAlignment="1">
      <alignment horizontal="center" vertical="center"/>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47" xfId="0" applyFont="1" applyFill="1" applyBorder="1" applyAlignment="1">
      <alignment horizontal="center" vertical="center" wrapText="1"/>
    </xf>
  </cellXfs>
  <cellStyles count="2">
    <cellStyle name="Hypertextový odkaz" xfId="1" builtinId="8"/>
    <cellStyle name="Normální" xfId="0" builtinId="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28575</xdr:colOff>
      <xdr:row>5</xdr:row>
      <xdr:rowOff>180975</xdr:rowOff>
    </xdr:from>
    <xdr:to>
      <xdr:col>16</xdr:col>
      <xdr:colOff>514350</xdr:colOff>
      <xdr:row>8</xdr:row>
      <xdr:rowOff>278295</xdr:rowOff>
    </xdr:to>
    <xdr:sp macro="" textlink="">
      <xdr:nvSpPr>
        <xdr:cNvPr id="2" name="TextovéPole 1"/>
        <xdr:cNvSpPr txBox="1"/>
      </xdr:nvSpPr>
      <xdr:spPr>
        <a:xfrm>
          <a:off x="28575" y="1294158"/>
          <a:ext cx="10663445" cy="21328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28575</xdr:rowOff>
    </xdr:from>
    <xdr:to>
      <xdr:col>16</xdr:col>
      <xdr:colOff>600075</xdr:colOff>
      <xdr:row>16</xdr:row>
      <xdr:rowOff>180975</xdr:rowOff>
    </xdr:to>
    <xdr:sp macro="" textlink="">
      <xdr:nvSpPr>
        <xdr:cNvPr id="5" name="TextovéPole 4"/>
        <xdr:cNvSpPr txBox="1"/>
      </xdr:nvSpPr>
      <xdr:spPr>
        <a:xfrm>
          <a:off x="0" y="1323975"/>
          <a:ext cx="10353675" cy="2057400"/>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
  <sheetViews>
    <sheetView workbookViewId="0">
      <selection activeCell="F2" sqref="F2"/>
    </sheetView>
  </sheetViews>
  <sheetFormatPr defaultRowHeight="15" x14ac:dyDescent="0.25"/>
  <sheetData>
    <row r="1" spans="1:13" ht="21" x14ac:dyDescent="0.35">
      <c r="A1" s="10" t="s">
        <v>0</v>
      </c>
    </row>
    <row r="2" spans="1:13" s="1" customFormat="1" ht="21" x14ac:dyDescent="0.35">
      <c r="A2" s="10"/>
    </row>
    <row r="3" spans="1:13" x14ac:dyDescent="0.25">
      <c r="A3" s="11" t="s">
        <v>1</v>
      </c>
    </row>
    <row r="4" spans="1:13" x14ac:dyDescent="0.25">
      <c r="A4" s="8" t="s">
        <v>2</v>
      </c>
      <c r="K4" s="6"/>
      <c r="L4" s="6"/>
      <c r="M4" s="6"/>
    </row>
    <row r="5" spans="1:13" x14ac:dyDescent="0.25">
      <c r="A5" s="8" t="s">
        <v>3</v>
      </c>
    </row>
    <row r="6" spans="1:13" s="1" customFormat="1" x14ac:dyDescent="0.25">
      <c r="A6" s="8"/>
    </row>
    <row r="7" spans="1:13" s="1" customFormat="1" x14ac:dyDescent="0.25">
      <c r="A7" s="8"/>
    </row>
    <row r="8" spans="1:13" ht="130.69999999999999" customHeight="1" x14ac:dyDescent="0.25">
      <c r="A8" s="4"/>
    </row>
    <row r="9" spans="1:13" s="1" customFormat="1" ht="38.25" customHeight="1" x14ac:dyDescent="0.25">
      <c r="A9" s="4"/>
    </row>
    <row r="10" spans="1:13" x14ac:dyDescent="0.25">
      <c r="A10" s="9" t="s">
        <v>4</v>
      </c>
    </row>
    <row r="11" spans="1:13" x14ac:dyDescent="0.25">
      <c r="A11" s="1" t="s">
        <v>5</v>
      </c>
    </row>
    <row r="12" spans="1:13" x14ac:dyDescent="0.25">
      <c r="A12" s="1" t="s">
        <v>6</v>
      </c>
    </row>
    <row r="14" spans="1:13" x14ac:dyDescent="0.25">
      <c r="A14" s="9" t="s">
        <v>7</v>
      </c>
    </row>
    <row r="15" spans="1:13" x14ac:dyDescent="0.25">
      <c r="A15" s="1" t="s">
        <v>8</v>
      </c>
    </row>
    <row r="17" spans="1:1" x14ac:dyDescent="0.25">
      <c r="A17" s="11" t="s">
        <v>9</v>
      </c>
    </row>
    <row r="18" spans="1:1" x14ac:dyDescent="0.25">
      <c r="A18" s="8" t="s">
        <v>10</v>
      </c>
    </row>
    <row r="19" spans="1:1" x14ac:dyDescent="0.25">
      <c r="A19" s="12" t="s">
        <v>62</v>
      </c>
    </row>
  </sheetData>
  <hyperlinks>
    <hyperlink ref="A19" r:id="rId1" display="https://www.mmr.cz/cs/microsites/uzemni-dimenze/map-kap/stratigicke_ramce_map . Na území hlavního města Prahy je SR MAP uveřejněn na webových stránkách městské části, resp. správního obvodu ORP. "/>
  </hyperlinks>
  <pageMargins left="0.7" right="0.7" top="0.78740157499999996" bottom="0.78740157499999996" header="0.3" footer="0.3"/>
  <pageSetup paperSize="9" scale="67"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1"/>
  <sheetViews>
    <sheetView view="pageBreakPreview" zoomScaleNormal="100" zoomScaleSheetLayoutView="100" workbookViewId="0">
      <selection activeCell="H28" sqref="H28"/>
    </sheetView>
  </sheetViews>
  <sheetFormatPr defaultRowHeight="15" x14ac:dyDescent="0.25"/>
  <sheetData>
    <row r="1" spans="1:24" ht="21" x14ac:dyDescent="0.35">
      <c r="A1" s="10" t="s">
        <v>263</v>
      </c>
      <c r="B1" s="22"/>
      <c r="C1" s="22"/>
      <c r="D1" s="22"/>
      <c r="E1" s="22"/>
      <c r="F1" s="22"/>
      <c r="G1" s="22"/>
      <c r="H1" s="22"/>
      <c r="I1" s="22"/>
      <c r="J1" s="22"/>
      <c r="K1" s="22"/>
      <c r="L1" s="22"/>
      <c r="M1" s="22"/>
      <c r="N1" s="22"/>
      <c r="O1" s="22"/>
      <c r="P1" s="22"/>
      <c r="Q1" s="22"/>
      <c r="R1" s="22"/>
      <c r="S1" s="22"/>
      <c r="T1" s="22"/>
      <c r="U1" s="22"/>
      <c r="V1" s="22"/>
      <c r="W1" s="22"/>
      <c r="X1" s="22"/>
    </row>
    <row r="2" spans="1:24" ht="21" x14ac:dyDescent="0.35">
      <c r="A2" s="10"/>
      <c r="B2" s="22"/>
      <c r="C2" s="22"/>
      <c r="D2" s="22"/>
      <c r="E2" s="22"/>
      <c r="F2" s="22"/>
      <c r="G2" s="22"/>
      <c r="H2" s="22"/>
      <c r="I2" s="22"/>
      <c r="J2" s="22"/>
      <c r="K2" s="22"/>
      <c r="L2" s="22"/>
      <c r="M2" s="22"/>
      <c r="N2" s="22"/>
      <c r="O2" s="22"/>
      <c r="P2" s="22"/>
      <c r="Q2" s="22"/>
      <c r="R2" s="22"/>
      <c r="S2" s="22"/>
      <c r="T2" s="22"/>
      <c r="U2" s="22"/>
      <c r="V2" s="22"/>
      <c r="W2" s="22"/>
      <c r="X2" s="22"/>
    </row>
    <row r="3" spans="1:24" x14ac:dyDescent="0.25">
      <c r="A3" s="11" t="s">
        <v>1</v>
      </c>
      <c r="B3" s="22"/>
      <c r="C3" s="22"/>
      <c r="D3" s="22"/>
      <c r="E3" s="22"/>
      <c r="F3" s="22"/>
      <c r="G3" s="22"/>
      <c r="H3" s="22"/>
      <c r="I3" s="22"/>
      <c r="J3" s="22"/>
      <c r="K3" s="22"/>
      <c r="L3" s="22"/>
      <c r="M3" s="22"/>
      <c r="N3" s="22"/>
      <c r="O3" s="22"/>
      <c r="P3" s="22"/>
      <c r="Q3" s="22"/>
      <c r="R3" s="22"/>
      <c r="S3" s="22"/>
      <c r="T3" s="22"/>
      <c r="U3" s="22"/>
      <c r="V3" s="22"/>
      <c r="W3" s="22"/>
      <c r="X3" s="22"/>
    </row>
    <row r="4" spans="1:24" x14ac:dyDescent="0.25">
      <c r="A4" s="8" t="s">
        <v>2</v>
      </c>
      <c r="B4" s="22"/>
      <c r="C4" s="22"/>
      <c r="D4" s="22"/>
      <c r="E4" s="22"/>
      <c r="F4" s="22"/>
      <c r="G4" s="22"/>
      <c r="H4" s="22"/>
      <c r="I4" s="22"/>
      <c r="J4" s="22"/>
      <c r="K4" s="6"/>
      <c r="L4" s="6"/>
      <c r="M4" s="6"/>
      <c r="N4" s="22"/>
      <c r="O4" s="22"/>
      <c r="P4" s="22"/>
      <c r="Q4" s="22"/>
      <c r="R4" s="22"/>
      <c r="S4" s="22"/>
      <c r="T4" s="22"/>
      <c r="U4" s="22"/>
      <c r="V4" s="22"/>
      <c r="W4" s="22"/>
      <c r="X4" s="22"/>
    </row>
    <row r="5" spans="1:24" x14ac:dyDescent="0.25">
      <c r="A5" s="8" t="s">
        <v>3</v>
      </c>
      <c r="B5" s="22"/>
      <c r="C5" s="22"/>
      <c r="D5" s="22"/>
      <c r="E5" s="22"/>
      <c r="F5" s="22"/>
      <c r="G5" s="22"/>
      <c r="H5" s="22"/>
      <c r="I5" s="22"/>
      <c r="J5" s="22"/>
      <c r="K5" s="22"/>
      <c r="L5" s="22"/>
      <c r="M5" s="22"/>
      <c r="N5" s="22"/>
      <c r="O5" s="22"/>
      <c r="P5" s="22"/>
      <c r="Q5" s="22"/>
      <c r="R5" s="22"/>
      <c r="S5" s="22"/>
      <c r="T5" s="22"/>
      <c r="U5" s="22"/>
      <c r="V5" s="22"/>
      <c r="W5" s="22"/>
      <c r="X5" s="22"/>
    </row>
    <row r="6" spans="1:24" x14ac:dyDescent="0.25">
      <c r="A6" s="8"/>
      <c r="B6" s="22"/>
      <c r="C6" s="22"/>
      <c r="D6" s="22"/>
      <c r="E6" s="22"/>
      <c r="F6" s="22"/>
      <c r="G6" s="22"/>
      <c r="H6" s="22"/>
      <c r="I6" s="22"/>
      <c r="J6" s="22"/>
      <c r="K6" s="22"/>
      <c r="L6" s="22"/>
      <c r="M6" s="22"/>
      <c r="N6" s="22"/>
      <c r="O6" s="22"/>
      <c r="P6" s="22"/>
      <c r="Q6" s="22"/>
      <c r="R6" s="22"/>
      <c r="S6" s="22"/>
      <c r="T6" s="22"/>
      <c r="U6" s="22"/>
      <c r="V6" s="22"/>
      <c r="W6" s="22"/>
      <c r="X6" s="22"/>
    </row>
    <row r="7" spans="1:24" x14ac:dyDescent="0.25">
      <c r="A7" s="8"/>
      <c r="B7" s="22"/>
      <c r="C7" s="22"/>
      <c r="D7" s="22"/>
      <c r="E7" s="22"/>
      <c r="F7" s="22"/>
      <c r="G7" s="22"/>
      <c r="H7" s="22"/>
      <c r="I7" s="22"/>
      <c r="J7" s="22"/>
      <c r="K7" s="22"/>
      <c r="L7" s="22"/>
      <c r="M7" s="22"/>
      <c r="N7" s="22"/>
      <c r="O7" s="22"/>
      <c r="P7" s="22"/>
      <c r="Q7" s="22"/>
      <c r="R7" s="22"/>
      <c r="S7" s="22"/>
      <c r="T7" s="22"/>
      <c r="U7" s="22"/>
      <c r="V7" s="22"/>
      <c r="W7" s="22"/>
      <c r="X7" s="22"/>
    </row>
    <row r="8" spans="1:24" x14ac:dyDescent="0.25">
      <c r="A8" s="4"/>
      <c r="B8" s="22"/>
      <c r="C8" s="22"/>
      <c r="D8" s="22"/>
      <c r="E8" s="22"/>
      <c r="F8" s="22"/>
      <c r="G8" s="22"/>
      <c r="H8" s="22"/>
      <c r="I8" s="22"/>
      <c r="J8" s="22"/>
      <c r="K8" s="22"/>
      <c r="L8" s="22"/>
      <c r="M8" s="22"/>
      <c r="N8" s="22"/>
      <c r="O8" s="22"/>
      <c r="P8" s="22"/>
      <c r="Q8" s="22"/>
      <c r="R8" s="22"/>
      <c r="S8" s="22"/>
      <c r="T8" s="22"/>
      <c r="U8" s="22"/>
      <c r="V8" s="22"/>
      <c r="W8" s="22"/>
      <c r="X8" s="22"/>
    </row>
    <row r="9" spans="1:24" s="22" customFormat="1" x14ac:dyDescent="0.25">
      <c r="A9" s="4"/>
    </row>
    <row r="10" spans="1:24" s="22" customFormat="1" x14ac:dyDescent="0.25">
      <c r="A10" s="4"/>
    </row>
    <row r="11" spans="1:24" s="22" customFormat="1" x14ac:dyDescent="0.25">
      <c r="A11" s="4"/>
    </row>
    <row r="12" spans="1:24" s="22" customFormat="1" x14ac:dyDescent="0.25">
      <c r="A12" s="4"/>
    </row>
    <row r="13" spans="1:24" s="22" customFormat="1" x14ac:dyDescent="0.25">
      <c r="A13" s="4"/>
    </row>
    <row r="14" spans="1:24" s="22" customFormat="1" x14ac:dyDescent="0.25">
      <c r="A14" s="4"/>
    </row>
    <row r="15" spans="1:24" s="22" customFormat="1" x14ac:dyDescent="0.25">
      <c r="A15" s="4"/>
    </row>
    <row r="16" spans="1:24" s="22" customFormat="1" x14ac:dyDescent="0.25">
      <c r="A16" s="4"/>
    </row>
    <row r="17" spans="1:24" s="22" customFormat="1" x14ac:dyDescent="0.25">
      <c r="A17" s="4"/>
    </row>
    <row r="18" spans="1:24" s="22" customFormat="1" x14ac:dyDescent="0.25">
      <c r="A18" s="4"/>
    </row>
    <row r="19" spans="1:24" s="22" customFormat="1" x14ac:dyDescent="0.25">
      <c r="A19" s="4"/>
    </row>
    <row r="20" spans="1:24" x14ac:dyDescent="0.25">
      <c r="A20" s="4"/>
      <c r="B20" s="22"/>
      <c r="C20" s="22"/>
      <c r="D20" s="22"/>
      <c r="E20" s="22"/>
      <c r="F20" s="22"/>
      <c r="G20" s="22"/>
      <c r="H20" s="22"/>
      <c r="I20" s="22"/>
      <c r="J20" s="22"/>
      <c r="K20" s="22"/>
      <c r="L20" s="22"/>
      <c r="M20" s="22"/>
      <c r="N20" s="22"/>
      <c r="O20" s="22"/>
      <c r="P20" s="22"/>
      <c r="Q20" s="22"/>
      <c r="R20" s="22"/>
      <c r="S20" s="22"/>
      <c r="T20" s="22"/>
      <c r="U20" s="22"/>
      <c r="V20" s="22"/>
      <c r="W20" s="22"/>
      <c r="X20" s="22"/>
    </row>
    <row r="21" spans="1:24" x14ac:dyDescent="0.25">
      <c r="A21" s="9" t="s">
        <v>4</v>
      </c>
      <c r="B21" s="22"/>
      <c r="C21" s="22"/>
      <c r="D21" s="22"/>
      <c r="E21" s="22"/>
      <c r="F21" s="22"/>
      <c r="G21" s="22"/>
      <c r="H21" s="22"/>
      <c r="I21" s="22"/>
      <c r="J21" s="22"/>
      <c r="K21" s="22"/>
      <c r="L21" s="22"/>
      <c r="M21" s="22"/>
      <c r="N21" s="22"/>
      <c r="O21" s="22"/>
      <c r="P21" s="22"/>
      <c r="Q21" s="22"/>
      <c r="R21" s="22"/>
      <c r="S21" s="22"/>
      <c r="T21" s="22"/>
      <c r="U21" s="22"/>
      <c r="V21" s="22"/>
      <c r="W21" s="22"/>
      <c r="X21" s="22"/>
    </row>
    <row r="22" spans="1:24" x14ac:dyDescent="0.25">
      <c r="A22" s="22" t="s">
        <v>5</v>
      </c>
      <c r="B22" s="22"/>
      <c r="C22" s="22"/>
      <c r="D22" s="22"/>
      <c r="E22" s="22"/>
      <c r="F22" s="22"/>
      <c r="G22" s="22"/>
      <c r="H22" s="22"/>
      <c r="I22" s="22"/>
      <c r="J22" s="22"/>
      <c r="K22" s="22"/>
      <c r="L22" s="22"/>
      <c r="M22" s="22"/>
      <c r="N22" s="22"/>
      <c r="O22" s="22"/>
      <c r="P22" s="22"/>
      <c r="Q22" s="22"/>
      <c r="R22" s="22"/>
      <c r="S22" s="22"/>
      <c r="T22" s="22"/>
      <c r="U22" s="22"/>
      <c r="V22" s="22"/>
      <c r="W22" s="22"/>
      <c r="X22" s="22"/>
    </row>
    <row r="23" spans="1:24" x14ac:dyDescent="0.25">
      <c r="A23" s="22" t="s">
        <v>6</v>
      </c>
      <c r="B23" s="22"/>
      <c r="C23" s="22"/>
      <c r="D23" s="22"/>
      <c r="E23" s="22"/>
      <c r="F23" s="22"/>
      <c r="G23" s="22"/>
      <c r="H23" s="22"/>
      <c r="I23" s="22"/>
      <c r="J23" s="22"/>
      <c r="K23" s="22"/>
      <c r="L23" s="22"/>
      <c r="M23" s="22"/>
      <c r="N23" s="22"/>
      <c r="O23" s="22"/>
      <c r="P23" s="22"/>
      <c r="Q23" s="22"/>
      <c r="R23" s="22"/>
      <c r="S23" s="22"/>
      <c r="T23" s="22"/>
      <c r="U23" s="22"/>
      <c r="V23" s="22"/>
      <c r="W23" s="22"/>
      <c r="X23" s="22"/>
    </row>
    <row r="24" spans="1:24" x14ac:dyDescent="0.25">
      <c r="A24" s="22"/>
      <c r="B24" s="22"/>
      <c r="C24" s="22"/>
      <c r="D24" s="22"/>
      <c r="E24" s="22"/>
      <c r="F24" s="22"/>
      <c r="G24" s="22"/>
      <c r="H24" s="22"/>
      <c r="I24" s="22"/>
      <c r="J24" s="22"/>
      <c r="K24" s="22"/>
      <c r="L24" s="22"/>
      <c r="M24" s="22"/>
      <c r="N24" s="22"/>
      <c r="O24" s="22"/>
      <c r="P24" s="22"/>
      <c r="Q24" s="22"/>
      <c r="R24" s="22"/>
      <c r="S24" s="22"/>
      <c r="T24" s="22"/>
      <c r="U24" s="22"/>
      <c r="V24" s="22"/>
      <c r="W24" s="22"/>
      <c r="X24" s="22"/>
    </row>
    <row r="25" spans="1:24" x14ac:dyDescent="0.25">
      <c r="A25" s="9" t="s">
        <v>7</v>
      </c>
      <c r="B25" s="22"/>
      <c r="C25" s="22"/>
      <c r="D25" s="22"/>
      <c r="E25" s="22"/>
      <c r="F25" s="22"/>
      <c r="G25" s="22"/>
      <c r="H25" s="22"/>
      <c r="I25" s="22"/>
      <c r="J25" s="22"/>
      <c r="K25" s="22"/>
      <c r="L25" s="22"/>
      <c r="M25" s="22"/>
      <c r="N25" s="22"/>
      <c r="O25" s="22"/>
      <c r="P25" s="22"/>
      <c r="Q25" s="22"/>
      <c r="R25" s="22"/>
      <c r="S25" s="22"/>
      <c r="T25" s="22"/>
      <c r="U25" s="22"/>
      <c r="V25" s="22"/>
      <c r="W25" s="22"/>
      <c r="X25" s="22"/>
    </row>
    <row r="26" spans="1:24" x14ac:dyDescent="0.25">
      <c r="A26" s="22" t="s">
        <v>8</v>
      </c>
      <c r="B26" s="22"/>
      <c r="C26" s="22"/>
      <c r="D26" s="22"/>
      <c r="E26" s="22"/>
      <c r="F26" s="22"/>
      <c r="G26" s="22"/>
      <c r="H26" s="22"/>
      <c r="I26" s="22"/>
      <c r="J26" s="22"/>
      <c r="K26" s="22"/>
      <c r="L26" s="22"/>
      <c r="M26" s="22"/>
      <c r="N26" s="22"/>
      <c r="O26" s="22"/>
      <c r="P26" s="22"/>
      <c r="Q26" s="22"/>
      <c r="R26" s="22"/>
      <c r="S26" s="22"/>
      <c r="T26" s="22"/>
      <c r="U26" s="22"/>
      <c r="V26" s="22"/>
      <c r="W26" s="22"/>
      <c r="X26" s="22"/>
    </row>
    <row r="27" spans="1:24" x14ac:dyDescent="0.25">
      <c r="A27" s="22"/>
      <c r="B27" s="22"/>
      <c r="C27" s="22"/>
      <c r="D27" s="22"/>
      <c r="E27" s="22"/>
      <c r="F27" s="22"/>
      <c r="G27" s="22"/>
      <c r="H27" s="22"/>
      <c r="I27" s="22"/>
      <c r="J27" s="22"/>
      <c r="K27" s="22"/>
      <c r="L27" s="22"/>
      <c r="M27" s="22"/>
      <c r="N27" s="22"/>
      <c r="O27" s="22"/>
      <c r="P27" s="22"/>
      <c r="Q27" s="22"/>
      <c r="R27" s="22"/>
      <c r="S27" s="22"/>
      <c r="T27" s="22"/>
      <c r="U27" s="22"/>
      <c r="V27" s="22"/>
      <c r="W27" s="22"/>
      <c r="X27" s="22"/>
    </row>
    <row r="28" spans="1:24" x14ac:dyDescent="0.25">
      <c r="A28" s="11" t="s">
        <v>9</v>
      </c>
      <c r="B28" s="22"/>
      <c r="C28" s="22"/>
      <c r="D28" s="22"/>
      <c r="E28" s="22"/>
      <c r="F28" s="22"/>
      <c r="G28" s="22"/>
      <c r="H28" s="22"/>
      <c r="I28" s="22"/>
      <c r="J28" s="22"/>
      <c r="K28" s="22"/>
      <c r="L28" s="22"/>
      <c r="M28" s="22"/>
      <c r="N28" s="22"/>
      <c r="O28" s="22"/>
      <c r="P28" s="22"/>
      <c r="Q28" s="22"/>
      <c r="R28" s="22"/>
      <c r="S28" s="22"/>
      <c r="T28" s="22"/>
      <c r="U28" s="22"/>
      <c r="V28" s="22"/>
      <c r="W28" s="22"/>
      <c r="X28" s="22"/>
    </row>
    <row r="29" spans="1:24" x14ac:dyDescent="0.25">
      <c r="A29" s="8" t="s">
        <v>10</v>
      </c>
      <c r="B29" s="22"/>
      <c r="C29" s="22"/>
      <c r="D29" s="22"/>
      <c r="E29" s="22"/>
      <c r="F29" s="22"/>
      <c r="G29" s="22"/>
      <c r="H29" s="22"/>
      <c r="I29" s="22"/>
      <c r="J29" s="22"/>
      <c r="K29" s="22"/>
      <c r="L29" s="22"/>
      <c r="M29" s="22"/>
      <c r="N29" s="22"/>
      <c r="O29" s="22"/>
      <c r="P29" s="22"/>
      <c r="Q29" s="22"/>
      <c r="R29" s="22"/>
      <c r="S29" s="22"/>
      <c r="T29" s="22"/>
      <c r="U29" s="22"/>
      <c r="V29" s="22"/>
      <c r="W29" s="22"/>
      <c r="X29" s="22"/>
    </row>
    <row r="30" spans="1:24" x14ac:dyDescent="0.25">
      <c r="A30" s="12" t="s">
        <v>62</v>
      </c>
      <c r="B30" s="22"/>
      <c r="C30" s="22"/>
      <c r="D30" s="22"/>
      <c r="E30" s="22"/>
      <c r="F30" s="22"/>
      <c r="G30" s="22"/>
      <c r="H30" s="22"/>
      <c r="I30" s="22"/>
      <c r="J30" s="22"/>
      <c r="K30" s="22"/>
      <c r="L30" s="22"/>
      <c r="M30" s="22"/>
      <c r="N30" s="22"/>
      <c r="O30" s="22"/>
      <c r="P30" s="22"/>
      <c r="Q30" s="22"/>
      <c r="R30" s="22"/>
      <c r="S30" s="22"/>
      <c r="T30" s="22"/>
      <c r="U30" s="22"/>
      <c r="V30" s="22"/>
      <c r="W30" s="22"/>
      <c r="X30" s="22"/>
    </row>
    <row r="31" spans="1:24" x14ac:dyDescent="0.25">
      <c r="A31" s="22"/>
      <c r="B31" s="22"/>
      <c r="C31" s="22"/>
      <c r="D31" s="22"/>
      <c r="E31" s="22"/>
      <c r="F31" s="22"/>
      <c r="G31" s="22"/>
      <c r="H31" s="22"/>
      <c r="I31" s="22"/>
      <c r="J31" s="22"/>
      <c r="K31" s="22"/>
      <c r="L31" s="22"/>
      <c r="M31" s="22"/>
      <c r="N31" s="22"/>
      <c r="O31" s="22"/>
      <c r="P31" s="22"/>
      <c r="Q31" s="22"/>
      <c r="R31" s="22"/>
      <c r="S31" s="22"/>
      <c r="T31" s="22"/>
      <c r="U31" s="22"/>
      <c r="V31" s="22"/>
      <c r="W31" s="22"/>
      <c r="X31" s="22"/>
    </row>
  </sheetData>
  <hyperlinks>
    <hyperlink ref="A30" r:id="rId1" display="https://www.mmr.cz/cs/microsites/uzemni-dimenze/map-kap/stratigicke_ramce_map . Na území hlavního města Prahy je SR MAP uveřejněn na webových stránkách městské části, resp. správního obvodu ORP. "/>
  </hyperlinks>
  <pageMargins left="0.7" right="0.7" top="0.78740157499999996" bottom="0.78740157499999996" header="0.3" footer="0.3"/>
  <pageSetup paperSize="9" scale="39"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6"/>
  <sheetViews>
    <sheetView view="pageBreakPreview" topLeftCell="A31" zoomScale="80" zoomScaleNormal="100" zoomScaleSheetLayoutView="80" workbookViewId="0">
      <selection activeCell="M35" sqref="M35"/>
    </sheetView>
  </sheetViews>
  <sheetFormatPr defaultColWidth="9.28515625" defaultRowHeight="15" x14ac:dyDescent="0.25"/>
  <cols>
    <col min="1" max="1" width="7.28515625" style="1" customWidth="1"/>
    <col min="2" max="2" width="11.5703125" style="1" customWidth="1"/>
    <col min="3" max="3" width="12.42578125" style="1" customWidth="1"/>
    <col min="4" max="4" width="11.42578125" style="1" customWidth="1"/>
    <col min="5" max="5" width="12" style="1" customWidth="1"/>
    <col min="6" max="6" width="13" style="1" customWidth="1"/>
    <col min="7" max="7" width="21.5703125" style="1" customWidth="1"/>
    <col min="8" max="9" width="12.85546875" style="1" customWidth="1"/>
    <col min="10" max="10" width="11.7109375" style="1" customWidth="1"/>
    <col min="11" max="11" width="39.42578125" style="1" customWidth="1"/>
    <col min="12" max="12" width="17.5703125" style="1" customWidth="1"/>
    <col min="13" max="13" width="19" style="1" customWidth="1"/>
    <col min="14" max="14" width="9.85546875" style="1" bestFit="1" customWidth="1"/>
    <col min="15" max="15" width="9.28515625" style="1"/>
    <col min="16" max="16" width="13.7109375" style="1" customWidth="1"/>
    <col min="17" max="17" width="13.28515625" style="1" customWidth="1"/>
    <col min="18" max="18" width="12.140625" style="1" customWidth="1"/>
    <col min="19" max="16384" width="9.28515625" style="1"/>
  </cols>
  <sheetData>
    <row r="1" spans="1:21" ht="19.5" thickBot="1" x14ac:dyDescent="0.35">
      <c r="A1" s="415" t="s">
        <v>11</v>
      </c>
      <c r="B1" s="416"/>
      <c r="C1" s="416"/>
      <c r="D1" s="416"/>
      <c r="E1" s="416"/>
      <c r="F1" s="416"/>
      <c r="G1" s="416"/>
      <c r="H1" s="416"/>
      <c r="I1" s="416"/>
      <c r="J1" s="416"/>
      <c r="K1" s="416"/>
      <c r="L1" s="416"/>
      <c r="M1" s="416"/>
      <c r="N1" s="416"/>
      <c r="O1" s="416"/>
      <c r="P1" s="416"/>
      <c r="Q1" s="416"/>
      <c r="R1" s="416"/>
      <c r="S1" s="417"/>
    </row>
    <row r="2" spans="1:21" ht="27.2" customHeight="1" x14ac:dyDescent="0.25">
      <c r="A2" s="418" t="s">
        <v>12</v>
      </c>
      <c r="B2" s="420" t="s">
        <v>13</v>
      </c>
      <c r="C2" s="421"/>
      <c r="D2" s="421"/>
      <c r="E2" s="421"/>
      <c r="F2" s="421"/>
      <c r="G2" s="422" t="s">
        <v>14</v>
      </c>
      <c r="H2" s="413" t="s">
        <v>15</v>
      </c>
      <c r="I2" s="428" t="s">
        <v>61</v>
      </c>
      <c r="J2" s="424" t="s">
        <v>16</v>
      </c>
      <c r="K2" s="424" t="s">
        <v>17</v>
      </c>
      <c r="L2" s="426" t="s">
        <v>18</v>
      </c>
      <c r="M2" s="426"/>
      <c r="N2" s="412" t="s">
        <v>19</v>
      </c>
      <c r="O2" s="412"/>
      <c r="P2" s="413" t="s">
        <v>20</v>
      </c>
      <c r="Q2" s="413"/>
      <c r="R2" s="412" t="s">
        <v>21</v>
      </c>
      <c r="S2" s="414"/>
    </row>
    <row r="3" spans="1:21" ht="92.25" thickBot="1" x14ac:dyDescent="0.3">
      <c r="A3" s="419"/>
      <c r="B3" s="56" t="s">
        <v>22</v>
      </c>
      <c r="C3" s="57" t="s">
        <v>23</v>
      </c>
      <c r="D3" s="57" t="s">
        <v>24</v>
      </c>
      <c r="E3" s="57" t="s">
        <v>25</v>
      </c>
      <c r="F3" s="57" t="s">
        <v>26</v>
      </c>
      <c r="G3" s="423"/>
      <c r="H3" s="427"/>
      <c r="I3" s="429"/>
      <c r="J3" s="425"/>
      <c r="K3" s="425"/>
      <c r="L3" s="58" t="s">
        <v>27</v>
      </c>
      <c r="M3" s="58" t="s">
        <v>28</v>
      </c>
      <c r="N3" s="59" t="s">
        <v>29</v>
      </c>
      <c r="O3" s="59" t="s">
        <v>30</v>
      </c>
      <c r="P3" s="5" t="s">
        <v>31</v>
      </c>
      <c r="Q3" s="5" t="s">
        <v>32</v>
      </c>
      <c r="R3" s="59" t="s">
        <v>33</v>
      </c>
      <c r="S3" s="42" t="s">
        <v>34</v>
      </c>
    </row>
    <row r="4" spans="1:21" s="22" customFormat="1" ht="103.5" customHeight="1" thickBot="1" x14ac:dyDescent="0.3">
      <c r="A4" s="43">
        <v>1</v>
      </c>
      <c r="B4" s="231" t="s">
        <v>340</v>
      </c>
      <c r="C4" s="232" t="s">
        <v>342</v>
      </c>
      <c r="D4" s="233">
        <v>10834346</v>
      </c>
      <c r="E4" s="234">
        <v>181125226</v>
      </c>
      <c r="F4" s="235">
        <v>691015384</v>
      </c>
      <c r="G4" s="229" t="s">
        <v>272</v>
      </c>
      <c r="H4" s="236" t="s">
        <v>97</v>
      </c>
      <c r="I4" s="236" t="s">
        <v>98</v>
      </c>
      <c r="J4" s="237" t="s">
        <v>98</v>
      </c>
      <c r="K4" s="238" t="s">
        <v>283</v>
      </c>
      <c r="L4" s="314" t="s">
        <v>529</v>
      </c>
      <c r="M4" s="317">
        <f>18000000*0.85</f>
        <v>15300000</v>
      </c>
      <c r="N4" s="236">
        <v>2021</v>
      </c>
      <c r="O4" s="236">
        <v>2027</v>
      </c>
      <c r="P4" s="236" t="s">
        <v>99</v>
      </c>
      <c r="Q4" s="236" t="s">
        <v>99</v>
      </c>
      <c r="R4" s="303" t="s">
        <v>458</v>
      </c>
      <c r="S4" s="239" t="s">
        <v>141</v>
      </c>
      <c r="T4" s="2"/>
      <c r="U4" s="2"/>
    </row>
    <row r="5" spans="1:21" ht="129" customHeight="1" x14ac:dyDescent="0.25">
      <c r="A5" s="385">
        <v>2</v>
      </c>
      <c r="B5" s="388" t="s">
        <v>417</v>
      </c>
      <c r="C5" s="370" t="s">
        <v>91</v>
      </c>
      <c r="D5" s="391" t="s">
        <v>418</v>
      </c>
      <c r="E5" s="394" t="s">
        <v>419</v>
      </c>
      <c r="F5" s="373" t="s">
        <v>420</v>
      </c>
      <c r="G5" s="195" t="s">
        <v>421</v>
      </c>
      <c r="H5" s="164" t="s">
        <v>97</v>
      </c>
      <c r="I5" s="164" t="s">
        <v>98</v>
      </c>
      <c r="J5" s="164" t="s">
        <v>98</v>
      </c>
      <c r="K5" s="222" t="s">
        <v>184</v>
      </c>
      <c r="L5" s="168">
        <v>1000000</v>
      </c>
      <c r="M5" s="168">
        <f>L5*0.85</f>
        <v>850000</v>
      </c>
      <c r="N5" s="164">
        <v>2017</v>
      </c>
      <c r="O5" s="164">
        <v>2024</v>
      </c>
      <c r="P5" s="164" t="s">
        <v>99</v>
      </c>
      <c r="Q5" s="164"/>
      <c r="R5" s="165" t="s">
        <v>185</v>
      </c>
      <c r="S5" s="166" t="s">
        <v>141</v>
      </c>
      <c r="T5" s="2"/>
      <c r="U5" s="2"/>
    </row>
    <row r="6" spans="1:21" s="22" customFormat="1" ht="55.5" customHeight="1" x14ac:dyDescent="0.25">
      <c r="A6" s="386"/>
      <c r="B6" s="389"/>
      <c r="C6" s="371"/>
      <c r="D6" s="392"/>
      <c r="E6" s="395"/>
      <c r="F6" s="374"/>
      <c r="G6" s="240" t="s">
        <v>422</v>
      </c>
      <c r="H6" s="208" t="s">
        <v>97</v>
      </c>
      <c r="I6" s="208" t="s">
        <v>98</v>
      </c>
      <c r="J6" s="208" t="s">
        <v>98</v>
      </c>
      <c r="K6" s="241" t="s">
        <v>186</v>
      </c>
      <c r="L6" s="207">
        <v>300000</v>
      </c>
      <c r="M6" s="207">
        <f t="shared" ref="M6:M29" si="0">L6*0.85</f>
        <v>255000</v>
      </c>
      <c r="N6" s="208">
        <v>2019</v>
      </c>
      <c r="O6" s="208">
        <v>2023</v>
      </c>
      <c r="P6" s="208" t="s">
        <v>99</v>
      </c>
      <c r="Q6" s="208"/>
      <c r="R6" s="209" t="s">
        <v>185</v>
      </c>
      <c r="S6" s="210" t="s">
        <v>141</v>
      </c>
      <c r="T6" s="2"/>
      <c r="U6" s="2"/>
    </row>
    <row r="7" spans="1:21" s="22" customFormat="1" ht="66" customHeight="1" x14ac:dyDescent="0.25">
      <c r="A7" s="386"/>
      <c r="B7" s="389"/>
      <c r="C7" s="371"/>
      <c r="D7" s="392"/>
      <c r="E7" s="395"/>
      <c r="F7" s="374"/>
      <c r="G7" s="230" t="s">
        <v>230</v>
      </c>
      <c r="H7" s="228" t="s">
        <v>97</v>
      </c>
      <c r="I7" s="228" t="s">
        <v>98</v>
      </c>
      <c r="J7" s="228" t="s">
        <v>98</v>
      </c>
      <c r="K7" s="123" t="s">
        <v>423</v>
      </c>
      <c r="L7" s="315" t="s">
        <v>525</v>
      </c>
      <c r="M7" s="316">
        <f>68400000*0.85</f>
        <v>58140000</v>
      </c>
      <c r="N7" s="128" t="s">
        <v>424</v>
      </c>
      <c r="O7" s="99" t="s">
        <v>425</v>
      </c>
      <c r="P7" s="228" t="s">
        <v>99</v>
      </c>
      <c r="Q7" s="228"/>
      <c r="R7" s="98" t="s">
        <v>249</v>
      </c>
      <c r="S7" s="100" t="s">
        <v>141</v>
      </c>
      <c r="T7" s="2"/>
      <c r="U7" s="2"/>
    </row>
    <row r="8" spans="1:21" s="22" customFormat="1" ht="66" customHeight="1" x14ac:dyDescent="0.25">
      <c r="A8" s="386"/>
      <c r="B8" s="389"/>
      <c r="C8" s="371"/>
      <c r="D8" s="392"/>
      <c r="E8" s="395"/>
      <c r="F8" s="374"/>
      <c r="G8" s="29" t="s">
        <v>250</v>
      </c>
      <c r="H8" s="92" t="s">
        <v>97</v>
      </c>
      <c r="I8" s="92" t="s">
        <v>98</v>
      </c>
      <c r="J8" s="92" t="s">
        <v>98</v>
      </c>
      <c r="K8" s="117" t="s">
        <v>248</v>
      </c>
      <c r="L8" s="308" t="s">
        <v>526</v>
      </c>
      <c r="M8" s="307">
        <f>6000000*0.85</f>
        <v>5100000</v>
      </c>
      <c r="N8" s="101" t="s">
        <v>426</v>
      </c>
      <c r="O8" s="102" t="s">
        <v>427</v>
      </c>
      <c r="P8" s="92" t="s">
        <v>99</v>
      </c>
      <c r="Q8" s="92"/>
      <c r="R8" s="107" t="s">
        <v>249</v>
      </c>
      <c r="S8" s="103" t="s">
        <v>141</v>
      </c>
      <c r="T8" s="2"/>
      <c r="U8" s="2"/>
    </row>
    <row r="9" spans="1:21" s="22" customFormat="1" ht="238.5" customHeight="1" x14ac:dyDescent="0.25">
      <c r="A9" s="386"/>
      <c r="B9" s="389"/>
      <c r="C9" s="371"/>
      <c r="D9" s="392"/>
      <c r="E9" s="395"/>
      <c r="F9" s="374"/>
      <c r="G9" s="29" t="s">
        <v>251</v>
      </c>
      <c r="H9" s="92" t="s">
        <v>97</v>
      </c>
      <c r="I9" s="92" t="s">
        <v>98</v>
      </c>
      <c r="J9" s="92" t="s">
        <v>98</v>
      </c>
      <c r="K9" s="118" t="s">
        <v>262</v>
      </c>
      <c r="L9" s="308" t="s">
        <v>528</v>
      </c>
      <c r="M9" s="307">
        <f>8400000*0.85</f>
        <v>7140000</v>
      </c>
      <c r="N9" s="101" t="s">
        <v>426</v>
      </c>
      <c r="O9" s="102" t="s">
        <v>427</v>
      </c>
      <c r="P9" s="92" t="s">
        <v>99</v>
      </c>
      <c r="Q9" s="92" t="s">
        <v>99</v>
      </c>
      <c r="R9" s="107" t="s">
        <v>249</v>
      </c>
      <c r="S9" s="103" t="s">
        <v>141</v>
      </c>
      <c r="T9" s="2"/>
      <c r="U9" s="2"/>
    </row>
    <row r="10" spans="1:21" s="22" customFormat="1" ht="66" customHeight="1" thickBot="1" x14ac:dyDescent="0.3">
      <c r="A10" s="387"/>
      <c r="B10" s="390"/>
      <c r="C10" s="372"/>
      <c r="D10" s="393"/>
      <c r="E10" s="396"/>
      <c r="F10" s="375"/>
      <c r="G10" s="30" t="s">
        <v>259</v>
      </c>
      <c r="H10" s="94" t="s">
        <v>97</v>
      </c>
      <c r="I10" s="94" t="s">
        <v>98</v>
      </c>
      <c r="J10" s="153" t="s">
        <v>98</v>
      </c>
      <c r="K10" s="173" t="s">
        <v>467</v>
      </c>
      <c r="L10" s="318" t="s">
        <v>527</v>
      </c>
      <c r="M10" s="319">
        <f>4200000*0.85</f>
        <v>3570000</v>
      </c>
      <c r="N10" s="242" t="s">
        <v>426</v>
      </c>
      <c r="O10" s="149" t="s">
        <v>427</v>
      </c>
      <c r="P10" s="94" t="s">
        <v>99</v>
      </c>
      <c r="Q10" s="94"/>
      <c r="R10" s="111" t="s">
        <v>249</v>
      </c>
      <c r="S10" s="112" t="s">
        <v>141</v>
      </c>
      <c r="T10" s="2"/>
      <c r="U10" s="2"/>
    </row>
    <row r="11" spans="1:21" ht="90" customHeight="1" x14ac:dyDescent="0.25">
      <c r="A11" s="376">
        <v>3</v>
      </c>
      <c r="B11" s="367" t="s">
        <v>428</v>
      </c>
      <c r="C11" s="370" t="s">
        <v>91</v>
      </c>
      <c r="D11" s="379">
        <v>72742364</v>
      </c>
      <c r="E11" s="382" t="s">
        <v>429</v>
      </c>
      <c r="F11" s="379">
        <v>666000212</v>
      </c>
      <c r="G11" s="220" t="s">
        <v>218</v>
      </c>
      <c r="H11" s="243" t="s">
        <v>97</v>
      </c>
      <c r="I11" s="243" t="s">
        <v>98</v>
      </c>
      <c r="J11" s="243" t="s">
        <v>98</v>
      </c>
      <c r="K11" s="244" t="s">
        <v>256</v>
      </c>
      <c r="L11" s="245">
        <v>3500000</v>
      </c>
      <c r="M11" s="245">
        <f t="shared" si="0"/>
        <v>2975000</v>
      </c>
      <c r="N11" s="243">
        <v>2019</v>
      </c>
      <c r="O11" s="243">
        <v>2022</v>
      </c>
      <c r="P11" s="243" t="s">
        <v>99</v>
      </c>
      <c r="Q11" s="243"/>
      <c r="R11" s="243"/>
      <c r="S11" s="246" t="s">
        <v>141</v>
      </c>
    </row>
    <row r="12" spans="1:21" s="22" customFormat="1" ht="56.1" customHeight="1" x14ac:dyDescent="0.25">
      <c r="A12" s="377"/>
      <c r="B12" s="368"/>
      <c r="C12" s="371"/>
      <c r="D12" s="380"/>
      <c r="E12" s="383"/>
      <c r="F12" s="380"/>
      <c r="G12" s="247" t="s">
        <v>341</v>
      </c>
      <c r="H12" s="91" t="s">
        <v>97</v>
      </c>
      <c r="I12" s="91" t="s">
        <v>98</v>
      </c>
      <c r="J12" s="91" t="s">
        <v>98</v>
      </c>
      <c r="K12" s="248" t="s">
        <v>257</v>
      </c>
      <c r="L12" s="249">
        <v>5000000</v>
      </c>
      <c r="M12" s="249">
        <f t="shared" si="0"/>
        <v>4250000</v>
      </c>
      <c r="N12" s="91">
        <v>2019</v>
      </c>
      <c r="O12" s="91">
        <v>2023</v>
      </c>
      <c r="P12" s="91" t="s">
        <v>99</v>
      </c>
      <c r="Q12" s="91"/>
      <c r="R12" s="91"/>
      <c r="S12" s="250" t="s">
        <v>141</v>
      </c>
    </row>
    <row r="13" spans="1:21" s="22" customFormat="1" ht="48" customHeight="1" x14ac:dyDescent="0.25">
      <c r="A13" s="377"/>
      <c r="B13" s="368"/>
      <c r="C13" s="371"/>
      <c r="D13" s="380"/>
      <c r="E13" s="383"/>
      <c r="F13" s="380"/>
      <c r="G13" s="251" t="s">
        <v>219</v>
      </c>
      <c r="H13" s="91" t="s">
        <v>97</v>
      </c>
      <c r="I13" s="91" t="s">
        <v>98</v>
      </c>
      <c r="J13" s="252" t="s">
        <v>98</v>
      </c>
      <c r="K13" s="113" t="s">
        <v>220</v>
      </c>
      <c r="L13" s="253">
        <v>800000</v>
      </c>
      <c r="M13" s="249">
        <f t="shared" si="0"/>
        <v>680000</v>
      </c>
      <c r="N13" s="91">
        <v>2019</v>
      </c>
      <c r="O13" s="91">
        <v>2023</v>
      </c>
      <c r="P13" s="91" t="s">
        <v>99</v>
      </c>
      <c r="Q13" s="91"/>
      <c r="R13" s="91"/>
      <c r="S13" s="250" t="s">
        <v>141</v>
      </c>
    </row>
    <row r="14" spans="1:21" s="22" customFormat="1" ht="59.1" customHeight="1" x14ac:dyDescent="0.25">
      <c r="A14" s="377"/>
      <c r="B14" s="368"/>
      <c r="C14" s="371"/>
      <c r="D14" s="380"/>
      <c r="E14" s="383"/>
      <c r="F14" s="380"/>
      <c r="G14" s="90" t="s">
        <v>221</v>
      </c>
      <c r="H14" s="91" t="s">
        <v>97</v>
      </c>
      <c r="I14" s="91" t="s">
        <v>98</v>
      </c>
      <c r="J14" s="91" t="s">
        <v>98</v>
      </c>
      <c r="K14" s="113" t="s">
        <v>258</v>
      </c>
      <c r="L14" s="253">
        <v>2000000</v>
      </c>
      <c r="M14" s="249">
        <f t="shared" si="0"/>
        <v>1700000</v>
      </c>
      <c r="N14" s="91">
        <v>2019</v>
      </c>
      <c r="O14" s="91">
        <v>2023</v>
      </c>
      <c r="P14" s="91" t="s">
        <v>99</v>
      </c>
      <c r="Q14" s="91"/>
      <c r="R14" s="91"/>
      <c r="S14" s="250" t="s">
        <v>141</v>
      </c>
    </row>
    <row r="15" spans="1:21" s="22" customFormat="1" ht="58.5" customHeight="1" x14ac:dyDescent="0.25">
      <c r="A15" s="377"/>
      <c r="B15" s="368"/>
      <c r="C15" s="371"/>
      <c r="D15" s="380"/>
      <c r="E15" s="383"/>
      <c r="F15" s="380"/>
      <c r="G15" s="90" t="s">
        <v>222</v>
      </c>
      <c r="H15" s="91" t="s">
        <v>97</v>
      </c>
      <c r="I15" s="91" t="s">
        <v>98</v>
      </c>
      <c r="J15" s="91" t="s">
        <v>98</v>
      </c>
      <c r="K15" s="113" t="s">
        <v>223</v>
      </c>
      <c r="L15" s="249">
        <v>600000</v>
      </c>
      <c r="M15" s="249">
        <f t="shared" si="0"/>
        <v>510000</v>
      </c>
      <c r="N15" s="91">
        <v>2019</v>
      </c>
      <c r="O15" s="91">
        <v>2022</v>
      </c>
      <c r="P15" s="91" t="s">
        <v>99</v>
      </c>
      <c r="Q15" s="91"/>
      <c r="R15" s="91"/>
      <c r="S15" s="250" t="s">
        <v>141</v>
      </c>
    </row>
    <row r="16" spans="1:21" s="22" customFormat="1" ht="55.5" customHeight="1" x14ac:dyDescent="0.25">
      <c r="A16" s="377"/>
      <c r="B16" s="368"/>
      <c r="C16" s="371"/>
      <c r="D16" s="380"/>
      <c r="E16" s="383"/>
      <c r="F16" s="380"/>
      <c r="G16" s="90" t="s">
        <v>224</v>
      </c>
      <c r="H16" s="91" t="s">
        <v>97</v>
      </c>
      <c r="I16" s="91" t="s">
        <v>98</v>
      </c>
      <c r="J16" s="91" t="s">
        <v>98</v>
      </c>
      <c r="K16" s="113" t="s">
        <v>225</v>
      </c>
      <c r="L16" s="253">
        <v>400000</v>
      </c>
      <c r="M16" s="249">
        <f t="shared" si="0"/>
        <v>340000</v>
      </c>
      <c r="N16" s="91">
        <v>2019</v>
      </c>
      <c r="O16" s="91">
        <v>2021</v>
      </c>
      <c r="P16" s="91" t="s">
        <v>99</v>
      </c>
      <c r="Q16" s="91"/>
      <c r="R16" s="91"/>
      <c r="S16" s="250" t="s">
        <v>141</v>
      </c>
    </row>
    <row r="17" spans="1:19" s="22" customFormat="1" ht="54.6" customHeight="1" x14ac:dyDescent="0.25">
      <c r="A17" s="377"/>
      <c r="B17" s="368"/>
      <c r="C17" s="371"/>
      <c r="D17" s="380"/>
      <c r="E17" s="383"/>
      <c r="F17" s="380"/>
      <c r="G17" s="90" t="s">
        <v>226</v>
      </c>
      <c r="H17" s="91" t="s">
        <v>97</v>
      </c>
      <c r="I17" s="91" t="s">
        <v>98</v>
      </c>
      <c r="J17" s="91" t="s">
        <v>98</v>
      </c>
      <c r="K17" s="113" t="s">
        <v>227</v>
      </c>
      <c r="L17" s="249">
        <v>500000</v>
      </c>
      <c r="M17" s="249">
        <f t="shared" si="0"/>
        <v>425000</v>
      </c>
      <c r="N17" s="91">
        <v>2019</v>
      </c>
      <c r="O17" s="102" t="s">
        <v>413</v>
      </c>
      <c r="P17" s="91" t="s">
        <v>99</v>
      </c>
      <c r="Q17" s="91"/>
      <c r="R17" s="91"/>
      <c r="S17" s="250" t="s">
        <v>141</v>
      </c>
    </row>
    <row r="18" spans="1:19" s="22" customFormat="1" ht="54" customHeight="1" x14ac:dyDescent="0.25">
      <c r="A18" s="377"/>
      <c r="B18" s="368"/>
      <c r="C18" s="371"/>
      <c r="D18" s="380"/>
      <c r="E18" s="383"/>
      <c r="F18" s="380"/>
      <c r="G18" s="90" t="s">
        <v>228</v>
      </c>
      <c r="H18" s="91" t="s">
        <v>97</v>
      </c>
      <c r="I18" s="91" t="s">
        <v>98</v>
      </c>
      <c r="J18" s="91" t="s">
        <v>98</v>
      </c>
      <c r="K18" s="113" t="s">
        <v>229</v>
      </c>
      <c r="L18" s="249">
        <v>400000</v>
      </c>
      <c r="M18" s="249">
        <f t="shared" si="0"/>
        <v>340000</v>
      </c>
      <c r="N18" s="91">
        <v>2019</v>
      </c>
      <c r="O18" s="91">
        <v>2023</v>
      </c>
      <c r="P18" s="91" t="s">
        <v>99</v>
      </c>
      <c r="Q18" s="91"/>
      <c r="R18" s="91"/>
      <c r="S18" s="250" t="s">
        <v>141</v>
      </c>
    </row>
    <row r="19" spans="1:19" s="22" customFormat="1" ht="71.099999999999994" customHeight="1" x14ac:dyDescent="0.25">
      <c r="A19" s="377"/>
      <c r="B19" s="368"/>
      <c r="C19" s="371"/>
      <c r="D19" s="380"/>
      <c r="E19" s="383"/>
      <c r="F19" s="380"/>
      <c r="G19" s="254" t="s">
        <v>230</v>
      </c>
      <c r="H19" s="91" t="s">
        <v>97</v>
      </c>
      <c r="I19" s="91" t="s">
        <v>98</v>
      </c>
      <c r="J19" s="91" t="s">
        <v>98</v>
      </c>
      <c r="K19" s="248" t="s">
        <v>242</v>
      </c>
      <c r="L19" s="255">
        <v>40000000</v>
      </c>
      <c r="M19" s="249">
        <f t="shared" si="0"/>
        <v>34000000</v>
      </c>
      <c r="N19" s="91">
        <v>2020</v>
      </c>
      <c r="O19" s="91">
        <v>2022</v>
      </c>
      <c r="P19" s="91" t="s">
        <v>99</v>
      </c>
      <c r="Q19" s="91"/>
      <c r="R19" s="102" t="s">
        <v>249</v>
      </c>
      <c r="S19" s="250" t="s">
        <v>141</v>
      </c>
    </row>
    <row r="20" spans="1:19" s="22" customFormat="1" ht="62.25" customHeight="1" x14ac:dyDescent="0.25">
      <c r="A20" s="377"/>
      <c r="B20" s="368"/>
      <c r="C20" s="371"/>
      <c r="D20" s="380"/>
      <c r="E20" s="383"/>
      <c r="F20" s="380"/>
      <c r="G20" s="254" t="s">
        <v>250</v>
      </c>
      <c r="H20" s="91" t="s">
        <v>97</v>
      </c>
      <c r="I20" s="91" t="s">
        <v>98</v>
      </c>
      <c r="J20" s="91" t="s">
        <v>98</v>
      </c>
      <c r="K20" s="113" t="s">
        <v>248</v>
      </c>
      <c r="L20" s="255">
        <v>2500000</v>
      </c>
      <c r="M20" s="249">
        <f t="shared" si="0"/>
        <v>2125000</v>
      </c>
      <c r="N20" s="91">
        <v>2021</v>
      </c>
      <c r="O20" s="91">
        <v>2022</v>
      </c>
      <c r="P20" s="91" t="s">
        <v>99</v>
      </c>
      <c r="Q20" s="91"/>
      <c r="R20" s="102" t="s">
        <v>249</v>
      </c>
      <c r="S20" s="250" t="s">
        <v>141</v>
      </c>
    </row>
    <row r="21" spans="1:19" s="22" customFormat="1" ht="204.75" customHeight="1" x14ac:dyDescent="0.25">
      <c r="A21" s="377"/>
      <c r="B21" s="368"/>
      <c r="C21" s="371"/>
      <c r="D21" s="380"/>
      <c r="E21" s="383"/>
      <c r="F21" s="380"/>
      <c r="G21" s="254" t="s">
        <v>251</v>
      </c>
      <c r="H21" s="91" t="s">
        <v>97</v>
      </c>
      <c r="I21" s="91" t="s">
        <v>98</v>
      </c>
      <c r="J21" s="91" t="s">
        <v>98</v>
      </c>
      <c r="K21" s="113" t="s">
        <v>262</v>
      </c>
      <c r="L21" s="255">
        <v>7000000</v>
      </c>
      <c r="M21" s="249">
        <f t="shared" si="0"/>
        <v>5950000</v>
      </c>
      <c r="N21" s="91">
        <v>2021</v>
      </c>
      <c r="O21" s="91">
        <v>2022</v>
      </c>
      <c r="P21" s="91" t="s">
        <v>99</v>
      </c>
      <c r="Q21" s="91" t="s">
        <v>99</v>
      </c>
      <c r="R21" s="102" t="s">
        <v>249</v>
      </c>
      <c r="S21" s="250" t="s">
        <v>141</v>
      </c>
    </row>
    <row r="22" spans="1:19" s="22" customFormat="1" ht="36" customHeight="1" x14ac:dyDescent="0.25">
      <c r="A22" s="377"/>
      <c r="B22" s="368"/>
      <c r="C22" s="371"/>
      <c r="D22" s="380"/>
      <c r="E22" s="383"/>
      <c r="F22" s="380"/>
      <c r="G22" s="254" t="s">
        <v>259</v>
      </c>
      <c r="H22" s="91" t="s">
        <v>97</v>
      </c>
      <c r="I22" s="91" t="s">
        <v>98</v>
      </c>
      <c r="J22" s="252" t="s">
        <v>98</v>
      </c>
      <c r="K22" s="113" t="s">
        <v>261</v>
      </c>
      <c r="L22" s="256">
        <v>100000</v>
      </c>
      <c r="M22" s="249">
        <f t="shared" si="0"/>
        <v>85000</v>
      </c>
      <c r="N22" s="91">
        <v>2021</v>
      </c>
      <c r="O22" s="91">
        <v>2022</v>
      </c>
      <c r="P22" s="91" t="s">
        <v>99</v>
      </c>
      <c r="Q22" s="91"/>
      <c r="R22" s="102" t="s">
        <v>249</v>
      </c>
      <c r="S22" s="250" t="s">
        <v>141</v>
      </c>
    </row>
    <row r="23" spans="1:19" s="22" customFormat="1" ht="64.5" customHeight="1" x14ac:dyDescent="0.25">
      <c r="A23" s="377"/>
      <c r="B23" s="368"/>
      <c r="C23" s="371"/>
      <c r="D23" s="380"/>
      <c r="E23" s="383"/>
      <c r="F23" s="380"/>
      <c r="G23" s="90" t="s">
        <v>231</v>
      </c>
      <c r="H23" s="91" t="s">
        <v>97</v>
      </c>
      <c r="I23" s="91" t="s">
        <v>98</v>
      </c>
      <c r="J23" s="252" t="s">
        <v>98</v>
      </c>
      <c r="K23" s="257" t="s">
        <v>232</v>
      </c>
      <c r="L23" s="253">
        <v>5000000</v>
      </c>
      <c r="M23" s="170"/>
      <c r="N23" s="91">
        <v>2021</v>
      </c>
      <c r="O23" s="91">
        <v>2023</v>
      </c>
      <c r="P23" s="91" t="s">
        <v>99</v>
      </c>
      <c r="Q23" s="92"/>
      <c r="R23" s="92"/>
      <c r="S23" s="103" t="s">
        <v>141</v>
      </c>
    </row>
    <row r="24" spans="1:19" s="22" customFormat="1" ht="64.5" customHeight="1" thickBot="1" x14ac:dyDescent="0.3">
      <c r="A24" s="378"/>
      <c r="B24" s="369"/>
      <c r="C24" s="372"/>
      <c r="D24" s="381"/>
      <c r="E24" s="384"/>
      <c r="F24" s="381"/>
      <c r="G24" s="258" t="s">
        <v>272</v>
      </c>
      <c r="H24" s="259" t="s">
        <v>97</v>
      </c>
      <c r="I24" s="259" t="s">
        <v>98</v>
      </c>
      <c r="J24" s="260" t="s">
        <v>98</v>
      </c>
      <c r="K24" s="261" t="s">
        <v>283</v>
      </c>
      <c r="L24" s="262">
        <v>12000000</v>
      </c>
      <c r="M24" s="263">
        <f t="shared" si="0"/>
        <v>10200000</v>
      </c>
      <c r="N24" s="259">
        <v>2021</v>
      </c>
      <c r="O24" s="259">
        <v>2027</v>
      </c>
      <c r="P24" s="259" t="s">
        <v>99</v>
      </c>
      <c r="Q24" s="259" t="s">
        <v>99</v>
      </c>
      <c r="R24" s="264" t="s">
        <v>332</v>
      </c>
      <c r="S24" s="265" t="s">
        <v>141</v>
      </c>
    </row>
    <row r="25" spans="1:19" ht="90" customHeight="1" x14ac:dyDescent="0.25">
      <c r="A25" s="385">
        <v>4</v>
      </c>
      <c r="B25" s="367" t="s">
        <v>430</v>
      </c>
      <c r="C25" s="370" t="s">
        <v>91</v>
      </c>
      <c r="D25" s="379">
        <v>49872192</v>
      </c>
      <c r="E25" s="382" t="s">
        <v>431</v>
      </c>
      <c r="F25" s="379">
        <v>600083420</v>
      </c>
      <c r="G25" s="195" t="s">
        <v>432</v>
      </c>
      <c r="H25" s="164" t="s">
        <v>97</v>
      </c>
      <c r="I25" s="164" t="s">
        <v>98</v>
      </c>
      <c r="J25" s="164" t="s">
        <v>98</v>
      </c>
      <c r="K25" s="174" t="s">
        <v>397</v>
      </c>
      <c r="L25" s="175">
        <v>1500000</v>
      </c>
      <c r="M25" s="168">
        <f t="shared" si="0"/>
        <v>1275000</v>
      </c>
      <c r="N25" s="164">
        <v>2019</v>
      </c>
      <c r="O25" s="164">
        <v>2023</v>
      </c>
      <c r="P25" s="164" t="s">
        <v>99</v>
      </c>
      <c r="Q25" s="164"/>
      <c r="R25" s="165" t="s">
        <v>433</v>
      </c>
      <c r="S25" s="266" t="s">
        <v>434</v>
      </c>
    </row>
    <row r="26" spans="1:19" s="22" customFormat="1" ht="69.95" customHeight="1" x14ac:dyDescent="0.25">
      <c r="A26" s="386"/>
      <c r="B26" s="368"/>
      <c r="C26" s="371"/>
      <c r="D26" s="380"/>
      <c r="E26" s="383"/>
      <c r="F26" s="380"/>
      <c r="G26" s="28" t="s">
        <v>435</v>
      </c>
      <c r="H26" s="92" t="s">
        <v>97</v>
      </c>
      <c r="I26" s="92" t="s">
        <v>98</v>
      </c>
      <c r="J26" s="92" t="s">
        <v>98</v>
      </c>
      <c r="K26" s="118" t="s">
        <v>398</v>
      </c>
      <c r="L26" s="176">
        <v>300000</v>
      </c>
      <c r="M26" s="170">
        <f t="shared" si="0"/>
        <v>255000</v>
      </c>
      <c r="N26" s="92">
        <v>2019</v>
      </c>
      <c r="O26" s="92">
        <v>2023</v>
      </c>
      <c r="P26" s="92" t="s">
        <v>99</v>
      </c>
      <c r="Q26" s="92"/>
      <c r="R26" s="107" t="s">
        <v>433</v>
      </c>
      <c r="S26" s="267" t="s">
        <v>434</v>
      </c>
    </row>
    <row r="27" spans="1:19" s="22" customFormat="1" ht="63.95" customHeight="1" x14ac:dyDescent="0.25">
      <c r="A27" s="386"/>
      <c r="B27" s="368"/>
      <c r="C27" s="371"/>
      <c r="D27" s="380"/>
      <c r="E27" s="383"/>
      <c r="F27" s="380"/>
      <c r="G27" s="28" t="s">
        <v>436</v>
      </c>
      <c r="H27" s="92" t="s">
        <v>97</v>
      </c>
      <c r="I27" s="92" t="s">
        <v>98</v>
      </c>
      <c r="J27" s="92" t="s">
        <v>98</v>
      </c>
      <c r="K27" s="117" t="s">
        <v>468</v>
      </c>
      <c r="L27" s="177" t="s">
        <v>399</v>
      </c>
      <c r="M27" s="170">
        <v>10200000</v>
      </c>
      <c r="N27" s="92">
        <v>2021</v>
      </c>
      <c r="O27" s="337" t="s">
        <v>473</v>
      </c>
      <c r="P27" s="92" t="s">
        <v>99</v>
      </c>
      <c r="Q27" s="92"/>
      <c r="R27" s="102" t="s">
        <v>437</v>
      </c>
      <c r="S27" s="267" t="s">
        <v>434</v>
      </c>
    </row>
    <row r="28" spans="1:19" s="22" customFormat="1" ht="66.599999999999994" customHeight="1" x14ac:dyDescent="0.25">
      <c r="A28" s="386"/>
      <c r="B28" s="368"/>
      <c r="C28" s="371"/>
      <c r="D28" s="380"/>
      <c r="E28" s="383"/>
      <c r="F28" s="380"/>
      <c r="G28" s="28" t="s">
        <v>438</v>
      </c>
      <c r="H28" s="92" t="s">
        <v>97</v>
      </c>
      <c r="I28" s="92" t="s">
        <v>98</v>
      </c>
      <c r="J28" s="92" t="s">
        <v>98</v>
      </c>
      <c r="K28" s="117" t="s">
        <v>400</v>
      </c>
      <c r="L28" s="177" t="s">
        <v>401</v>
      </c>
      <c r="M28" s="170">
        <v>3400000</v>
      </c>
      <c r="N28" s="92">
        <v>2021</v>
      </c>
      <c r="O28" s="92">
        <v>2023</v>
      </c>
      <c r="P28" s="92" t="s">
        <v>99</v>
      </c>
      <c r="Q28" s="92"/>
      <c r="R28" s="102" t="s">
        <v>437</v>
      </c>
      <c r="S28" s="267" t="s">
        <v>434</v>
      </c>
    </row>
    <row r="29" spans="1:19" s="22" customFormat="1" ht="66.599999999999994" customHeight="1" thickBot="1" x14ac:dyDescent="0.3">
      <c r="A29" s="387"/>
      <c r="B29" s="369"/>
      <c r="C29" s="372"/>
      <c r="D29" s="381"/>
      <c r="E29" s="384"/>
      <c r="F29" s="381"/>
      <c r="G29" s="93" t="s">
        <v>439</v>
      </c>
      <c r="H29" s="94" t="s">
        <v>97</v>
      </c>
      <c r="I29" s="94" t="s">
        <v>98</v>
      </c>
      <c r="J29" s="153" t="s">
        <v>98</v>
      </c>
      <c r="K29" s="173" t="s">
        <v>252</v>
      </c>
      <c r="L29" s="179">
        <v>1000000</v>
      </c>
      <c r="M29" s="178">
        <f t="shared" si="0"/>
        <v>850000</v>
      </c>
      <c r="N29" s="94">
        <v>2021</v>
      </c>
      <c r="O29" s="338" t="s">
        <v>473</v>
      </c>
      <c r="P29" s="94" t="s">
        <v>99</v>
      </c>
      <c r="Q29" s="94"/>
      <c r="R29" s="111" t="s">
        <v>440</v>
      </c>
      <c r="S29" s="268" t="s">
        <v>434</v>
      </c>
    </row>
    <row r="30" spans="1:19" ht="187.5" customHeight="1" thickBot="1" x14ac:dyDescent="0.3">
      <c r="A30" s="78">
        <v>5</v>
      </c>
      <c r="B30" s="269" t="s">
        <v>83</v>
      </c>
      <c r="C30" s="270" t="s">
        <v>91</v>
      </c>
      <c r="D30" s="271">
        <v>49872214</v>
      </c>
      <c r="E30" s="272">
        <v>600083446</v>
      </c>
      <c r="F30" s="271">
        <v>600083446</v>
      </c>
      <c r="G30" s="273" t="s">
        <v>253</v>
      </c>
      <c r="H30" s="274" t="s">
        <v>97</v>
      </c>
      <c r="I30" s="274" t="s">
        <v>98</v>
      </c>
      <c r="J30" s="275" t="s">
        <v>98</v>
      </c>
      <c r="K30" s="276" t="s">
        <v>235</v>
      </c>
      <c r="L30" s="277">
        <v>5000000</v>
      </c>
      <c r="M30" s="274"/>
      <c r="N30" s="274">
        <v>2020</v>
      </c>
      <c r="O30" s="274">
        <v>2024</v>
      </c>
      <c r="P30" s="274" t="s">
        <v>99</v>
      </c>
      <c r="Q30" s="274"/>
      <c r="R30" s="274" t="s">
        <v>142</v>
      </c>
      <c r="S30" s="278" t="s">
        <v>141</v>
      </c>
    </row>
    <row r="31" spans="1:19" ht="66" customHeight="1" x14ac:dyDescent="0.25">
      <c r="A31" s="397">
        <v>6</v>
      </c>
      <c r="B31" s="400" t="s">
        <v>84</v>
      </c>
      <c r="C31" s="403"/>
      <c r="D31" s="406">
        <v>72743611</v>
      </c>
      <c r="E31" s="409">
        <v>600083560</v>
      </c>
      <c r="F31" s="406">
        <v>600083560</v>
      </c>
      <c r="G31" s="205" t="s">
        <v>187</v>
      </c>
      <c r="H31" s="161" t="s">
        <v>97</v>
      </c>
      <c r="I31" s="161" t="s">
        <v>98</v>
      </c>
      <c r="J31" s="161" t="s">
        <v>243</v>
      </c>
      <c r="K31" s="162" t="s">
        <v>188</v>
      </c>
      <c r="L31" s="167">
        <v>500000</v>
      </c>
      <c r="M31" s="168">
        <f>L31*0.85</f>
        <v>425000</v>
      </c>
      <c r="N31" s="164">
        <v>2019</v>
      </c>
      <c r="O31" s="164">
        <v>2023</v>
      </c>
      <c r="P31" s="164" t="s">
        <v>99</v>
      </c>
      <c r="Q31" s="164"/>
      <c r="R31" s="164"/>
      <c r="S31" s="182"/>
    </row>
    <row r="32" spans="1:19" s="22" customFormat="1" ht="66" customHeight="1" x14ac:dyDescent="0.25">
      <c r="A32" s="398"/>
      <c r="B32" s="401"/>
      <c r="C32" s="404"/>
      <c r="D32" s="407"/>
      <c r="E32" s="410"/>
      <c r="F32" s="407"/>
      <c r="G32" s="206" t="s">
        <v>189</v>
      </c>
      <c r="H32" s="23" t="s">
        <v>97</v>
      </c>
      <c r="I32" s="23" t="s">
        <v>98</v>
      </c>
      <c r="J32" s="23" t="s">
        <v>243</v>
      </c>
      <c r="K32" s="180" t="s">
        <v>190</v>
      </c>
      <c r="L32" s="169">
        <v>150000</v>
      </c>
      <c r="M32" s="170">
        <f t="shared" ref="M32:M51" si="1">L32*0.85</f>
        <v>127500</v>
      </c>
      <c r="N32" s="92">
        <v>2019</v>
      </c>
      <c r="O32" s="92">
        <v>2023</v>
      </c>
      <c r="P32" s="92" t="s">
        <v>99</v>
      </c>
      <c r="Q32" s="92"/>
      <c r="R32" s="92"/>
      <c r="S32" s="183"/>
    </row>
    <row r="33" spans="1:19" s="22" customFormat="1" ht="66" customHeight="1" x14ac:dyDescent="0.25">
      <c r="A33" s="398"/>
      <c r="B33" s="401"/>
      <c r="C33" s="404"/>
      <c r="D33" s="407"/>
      <c r="E33" s="410"/>
      <c r="F33" s="407"/>
      <c r="G33" s="188" t="s">
        <v>192</v>
      </c>
      <c r="H33" s="23" t="s">
        <v>97</v>
      </c>
      <c r="I33" s="23" t="s">
        <v>98</v>
      </c>
      <c r="J33" s="23" t="s">
        <v>243</v>
      </c>
      <c r="K33" s="163" t="s">
        <v>191</v>
      </c>
      <c r="L33" s="169">
        <v>100000</v>
      </c>
      <c r="M33" s="170">
        <f t="shared" si="1"/>
        <v>85000</v>
      </c>
      <c r="N33" s="92">
        <v>2019</v>
      </c>
      <c r="O33" s="92">
        <v>2023</v>
      </c>
      <c r="P33" s="92" t="s">
        <v>99</v>
      </c>
      <c r="Q33" s="92"/>
      <c r="R33" s="92"/>
      <c r="S33" s="183"/>
    </row>
    <row r="34" spans="1:19" s="22" customFormat="1" ht="66" customHeight="1" thickBot="1" x14ac:dyDescent="0.3">
      <c r="A34" s="399"/>
      <c r="B34" s="402"/>
      <c r="C34" s="405"/>
      <c r="D34" s="408"/>
      <c r="E34" s="411"/>
      <c r="F34" s="408"/>
      <c r="G34" s="204" t="s">
        <v>193</v>
      </c>
      <c r="H34" s="86" t="s">
        <v>97</v>
      </c>
      <c r="I34" s="86" t="s">
        <v>98</v>
      </c>
      <c r="J34" s="86" t="s">
        <v>243</v>
      </c>
      <c r="K34" s="181" t="s">
        <v>194</v>
      </c>
      <c r="L34" s="184">
        <v>200000</v>
      </c>
      <c r="M34" s="178">
        <f t="shared" si="1"/>
        <v>170000</v>
      </c>
      <c r="N34" s="94">
        <v>2019</v>
      </c>
      <c r="O34" s="94">
        <v>2023</v>
      </c>
      <c r="P34" s="94" t="s">
        <v>99</v>
      </c>
      <c r="Q34" s="94"/>
      <c r="R34" s="94"/>
      <c r="S34" s="185"/>
    </row>
    <row r="35" spans="1:19" ht="90" customHeight="1" x14ac:dyDescent="0.25">
      <c r="A35" s="397">
        <v>7</v>
      </c>
      <c r="B35" s="400" t="s">
        <v>85</v>
      </c>
      <c r="C35" s="403"/>
      <c r="D35" s="406">
        <v>70982210</v>
      </c>
      <c r="E35" s="409">
        <v>600083268</v>
      </c>
      <c r="F35" s="406">
        <v>600083268</v>
      </c>
      <c r="G35" s="186" t="s">
        <v>200</v>
      </c>
      <c r="H35" s="161" t="s">
        <v>97</v>
      </c>
      <c r="I35" s="161" t="s">
        <v>98</v>
      </c>
      <c r="J35" s="161" t="s">
        <v>166</v>
      </c>
      <c r="K35" s="162" t="s">
        <v>201</v>
      </c>
      <c r="L35" s="304" t="s">
        <v>459</v>
      </c>
      <c r="M35" s="305">
        <f>2000000*0.85</f>
        <v>1700000</v>
      </c>
      <c r="N35" s="164">
        <v>2019</v>
      </c>
      <c r="O35" s="164">
        <v>2023</v>
      </c>
      <c r="P35" s="164" t="s">
        <v>99</v>
      </c>
      <c r="Q35" s="164"/>
      <c r="R35" s="164"/>
      <c r="S35" s="182"/>
    </row>
    <row r="36" spans="1:19" s="22" customFormat="1" ht="90" customHeight="1" x14ac:dyDescent="0.25">
      <c r="A36" s="398"/>
      <c r="B36" s="401"/>
      <c r="C36" s="404"/>
      <c r="D36" s="407"/>
      <c r="E36" s="410"/>
      <c r="F36" s="407"/>
      <c r="G36" s="187" t="s">
        <v>202</v>
      </c>
      <c r="H36" s="84" t="s">
        <v>97</v>
      </c>
      <c r="I36" s="23" t="s">
        <v>98</v>
      </c>
      <c r="J36" s="85" t="s">
        <v>166</v>
      </c>
      <c r="K36" s="163" t="s">
        <v>203</v>
      </c>
      <c r="L36" s="306" t="s">
        <v>460</v>
      </c>
      <c r="M36" s="307">
        <f>800000*0.85</f>
        <v>680000</v>
      </c>
      <c r="N36" s="92">
        <v>2019</v>
      </c>
      <c r="O36" s="92">
        <v>2023</v>
      </c>
      <c r="P36" s="92" t="s">
        <v>99</v>
      </c>
      <c r="Q36" s="92"/>
      <c r="R36" s="92"/>
      <c r="S36" s="183"/>
    </row>
    <row r="37" spans="1:19" s="22" customFormat="1" ht="90" customHeight="1" x14ac:dyDescent="0.25">
      <c r="A37" s="398"/>
      <c r="B37" s="401"/>
      <c r="C37" s="404"/>
      <c r="D37" s="407"/>
      <c r="E37" s="410"/>
      <c r="F37" s="407"/>
      <c r="G37" s="187" t="s">
        <v>204</v>
      </c>
      <c r="H37" s="23" t="s">
        <v>97</v>
      </c>
      <c r="I37" s="23" t="s">
        <v>98</v>
      </c>
      <c r="J37" s="85" t="s">
        <v>166</v>
      </c>
      <c r="K37" s="163" t="s">
        <v>205</v>
      </c>
      <c r="L37" s="189">
        <v>1000000</v>
      </c>
      <c r="M37" s="170">
        <f t="shared" si="1"/>
        <v>850000</v>
      </c>
      <c r="N37" s="92">
        <v>2019</v>
      </c>
      <c r="O37" s="92">
        <v>2023</v>
      </c>
      <c r="P37" s="92" t="s">
        <v>99</v>
      </c>
      <c r="Q37" s="92"/>
      <c r="R37" s="92"/>
      <c r="S37" s="183"/>
    </row>
    <row r="38" spans="1:19" s="22" customFormat="1" ht="90" customHeight="1" x14ac:dyDescent="0.25">
      <c r="A38" s="398"/>
      <c r="B38" s="401"/>
      <c r="C38" s="404"/>
      <c r="D38" s="407"/>
      <c r="E38" s="410"/>
      <c r="F38" s="407"/>
      <c r="G38" s="187" t="s">
        <v>206</v>
      </c>
      <c r="H38" s="23" t="s">
        <v>97</v>
      </c>
      <c r="I38" s="23" t="s">
        <v>98</v>
      </c>
      <c r="J38" s="23" t="s">
        <v>166</v>
      </c>
      <c r="K38" s="163" t="s">
        <v>207</v>
      </c>
      <c r="L38" s="308" t="s">
        <v>461</v>
      </c>
      <c r="M38" s="307">
        <f>2500000*0.85</f>
        <v>2125000</v>
      </c>
      <c r="N38" s="92">
        <v>2019</v>
      </c>
      <c r="O38" s="92">
        <v>2023</v>
      </c>
      <c r="P38" s="92" t="s">
        <v>99</v>
      </c>
      <c r="Q38" s="23"/>
      <c r="R38" s="23"/>
      <c r="S38" s="183"/>
    </row>
    <row r="39" spans="1:19" s="22" customFormat="1" ht="90" customHeight="1" x14ac:dyDescent="0.25">
      <c r="A39" s="398"/>
      <c r="B39" s="401"/>
      <c r="C39" s="404"/>
      <c r="D39" s="407"/>
      <c r="E39" s="410"/>
      <c r="F39" s="407"/>
      <c r="G39" s="188" t="s">
        <v>208</v>
      </c>
      <c r="H39" s="23" t="s">
        <v>97</v>
      </c>
      <c r="I39" s="23" t="s">
        <v>98</v>
      </c>
      <c r="J39" s="23" t="s">
        <v>166</v>
      </c>
      <c r="K39" s="163" t="s">
        <v>209</v>
      </c>
      <c r="L39" s="169">
        <v>70000</v>
      </c>
      <c r="M39" s="170">
        <f t="shared" si="1"/>
        <v>59500</v>
      </c>
      <c r="N39" s="92">
        <v>2019</v>
      </c>
      <c r="O39" s="92">
        <v>2023</v>
      </c>
      <c r="P39" s="92" t="s">
        <v>99</v>
      </c>
      <c r="Q39" s="23"/>
      <c r="R39" s="23"/>
      <c r="S39" s="183"/>
    </row>
    <row r="40" spans="1:19" s="22" customFormat="1" ht="78.75" customHeight="1" x14ac:dyDescent="0.25">
      <c r="A40" s="398"/>
      <c r="B40" s="401"/>
      <c r="C40" s="404"/>
      <c r="D40" s="407"/>
      <c r="E40" s="410"/>
      <c r="F40" s="407"/>
      <c r="G40" s="310" t="s">
        <v>210</v>
      </c>
      <c r="H40" s="23" t="s">
        <v>97</v>
      </c>
      <c r="I40" s="23" t="s">
        <v>98</v>
      </c>
      <c r="J40" s="23" t="s">
        <v>166</v>
      </c>
      <c r="K40" s="353" t="s">
        <v>211</v>
      </c>
      <c r="L40" s="169">
        <v>800000</v>
      </c>
      <c r="M40" s="170">
        <f t="shared" si="1"/>
        <v>680000</v>
      </c>
      <c r="N40" s="92">
        <v>2019</v>
      </c>
      <c r="O40" s="92">
        <v>2023</v>
      </c>
      <c r="P40" s="92" t="s">
        <v>99</v>
      </c>
      <c r="Q40" s="23"/>
      <c r="R40" s="23"/>
      <c r="S40" s="183"/>
    </row>
    <row r="41" spans="1:19" s="22" customFormat="1" ht="78.75" customHeight="1" x14ac:dyDescent="0.25">
      <c r="A41" s="398"/>
      <c r="B41" s="401"/>
      <c r="C41" s="404"/>
      <c r="D41" s="407"/>
      <c r="E41" s="410"/>
      <c r="F41" s="407"/>
      <c r="G41" s="311" t="s">
        <v>192</v>
      </c>
      <c r="H41" s="312" t="s">
        <v>97</v>
      </c>
      <c r="I41" s="312" t="s">
        <v>98</v>
      </c>
      <c r="J41" s="351" t="s">
        <v>464</v>
      </c>
      <c r="K41" s="355" t="s">
        <v>475</v>
      </c>
      <c r="L41" s="352">
        <v>500000</v>
      </c>
      <c r="M41" s="307">
        <f>500000*0.85</f>
        <v>425000</v>
      </c>
      <c r="N41" s="312">
        <v>2022</v>
      </c>
      <c r="O41" s="312">
        <v>2025</v>
      </c>
      <c r="P41" s="312" t="s">
        <v>99</v>
      </c>
      <c r="Q41" s="23"/>
      <c r="R41" s="23"/>
      <c r="S41" s="183"/>
    </row>
    <row r="42" spans="1:19" s="22" customFormat="1" ht="90" customHeight="1" x14ac:dyDescent="0.25">
      <c r="A42" s="398"/>
      <c r="B42" s="401"/>
      <c r="C42" s="404"/>
      <c r="D42" s="407"/>
      <c r="E42" s="410"/>
      <c r="F42" s="407"/>
      <c r="G42" s="309" t="s">
        <v>462</v>
      </c>
      <c r="H42" s="23" t="s">
        <v>97</v>
      </c>
      <c r="I42" s="23" t="s">
        <v>98</v>
      </c>
      <c r="J42" s="23" t="s">
        <v>166</v>
      </c>
      <c r="K42" s="354" t="s">
        <v>463</v>
      </c>
      <c r="L42" s="308" t="s">
        <v>474</v>
      </c>
      <c r="M42" s="307">
        <f>3000000*0.85</f>
        <v>2550000</v>
      </c>
      <c r="N42" s="92">
        <v>2019</v>
      </c>
      <c r="O42" s="92">
        <v>2023</v>
      </c>
      <c r="P42" s="92" t="s">
        <v>99</v>
      </c>
      <c r="Q42" s="23"/>
      <c r="R42" s="23"/>
      <c r="S42" s="183"/>
    </row>
    <row r="43" spans="1:19" s="22" customFormat="1" ht="68.25" customHeight="1" x14ac:dyDescent="0.25">
      <c r="A43" s="398"/>
      <c r="B43" s="401"/>
      <c r="C43" s="404"/>
      <c r="D43" s="407"/>
      <c r="E43" s="410"/>
      <c r="F43" s="407"/>
      <c r="G43" s="188" t="s">
        <v>212</v>
      </c>
      <c r="H43" s="23" t="s">
        <v>97</v>
      </c>
      <c r="I43" s="23" t="s">
        <v>98</v>
      </c>
      <c r="J43" s="23" t="s">
        <v>166</v>
      </c>
      <c r="K43" s="163" t="s">
        <v>213</v>
      </c>
      <c r="L43" s="169">
        <v>500000</v>
      </c>
      <c r="M43" s="170">
        <f t="shared" si="1"/>
        <v>425000</v>
      </c>
      <c r="N43" s="92">
        <v>2019</v>
      </c>
      <c r="O43" s="92">
        <v>2023</v>
      </c>
      <c r="P43" s="92" t="s">
        <v>99</v>
      </c>
      <c r="Q43" s="23"/>
      <c r="R43" s="23"/>
      <c r="S43" s="183"/>
    </row>
    <row r="44" spans="1:19" s="22" customFormat="1" ht="58.5" customHeight="1" x14ac:dyDescent="0.25">
      <c r="A44" s="398"/>
      <c r="B44" s="401"/>
      <c r="C44" s="404"/>
      <c r="D44" s="407"/>
      <c r="E44" s="410"/>
      <c r="F44" s="407"/>
      <c r="G44" s="188" t="s">
        <v>214</v>
      </c>
      <c r="H44" s="23" t="s">
        <v>97</v>
      </c>
      <c r="I44" s="23" t="s">
        <v>98</v>
      </c>
      <c r="J44" s="23" t="s">
        <v>166</v>
      </c>
      <c r="K44" s="180" t="s">
        <v>216</v>
      </c>
      <c r="L44" s="169">
        <v>500000</v>
      </c>
      <c r="M44" s="170">
        <f t="shared" si="1"/>
        <v>425000</v>
      </c>
      <c r="N44" s="92">
        <v>2021</v>
      </c>
      <c r="O44" s="92">
        <v>2027</v>
      </c>
      <c r="P44" s="92" t="s">
        <v>99</v>
      </c>
      <c r="Q44" s="23"/>
      <c r="R44" s="23"/>
      <c r="S44" s="183"/>
    </row>
    <row r="45" spans="1:19" s="22" customFormat="1" ht="62.25" customHeight="1" thickBot="1" x14ac:dyDescent="0.3">
      <c r="A45" s="399"/>
      <c r="B45" s="402"/>
      <c r="C45" s="405"/>
      <c r="D45" s="408"/>
      <c r="E45" s="411"/>
      <c r="F45" s="408"/>
      <c r="G45" s="191" t="s">
        <v>215</v>
      </c>
      <c r="H45" s="86" t="s">
        <v>97</v>
      </c>
      <c r="I45" s="86" t="s">
        <v>98</v>
      </c>
      <c r="J45" s="86" t="s">
        <v>166</v>
      </c>
      <c r="K45" s="190" t="s">
        <v>217</v>
      </c>
      <c r="L45" s="184">
        <v>1000000</v>
      </c>
      <c r="M45" s="178">
        <f t="shared" si="1"/>
        <v>850000</v>
      </c>
      <c r="N45" s="94">
        <v>2021</v>
      </c>
      <c r="O45" s="94">
        <v>2027</v>
      </c>
      <c r="P45" s="94" t="s">
        <v>99</v>
      </c>
      <c r="Q45" s="86"/>
      <c r="R45" s="86"/>
      <c r="S45" s="185"/>
    </row>
    <row r="46" spans="1:19" ht="89.25" customHeight="1" x14ac:dyDescent="0.25">
      <c r="A46" s="397">
        <v>8</v>
      </c>
      <c r="B46" s="400" t="s">
        <v>78</v>
      </c>
      <c r="C46" s="403"/>
      <c r="D46" s="406">
        <v>70983381</v>
      </c>
      <c r="E46" s="409">
        <v>600083683</v>
      </c>
      <c r="F46" s="406">
        <v>600083683</v>
      </c>
      <c r="G46" s="192" t="s">
        <v>157</v>
      </c>
      <c r="H46" s="164" t="s">
        <v>97</v>
      </c>
      <c r="I46" s="164" t="s">
        <v>98</v>
      </c>
      <c r="J46" s="164" t="s">
        <v>241</v>
      </c>
      <c r="K46" s="193" t="s">
        <v>158</v>
      </c>
      <c r="L46" s="168">
        <v>1000000</v>
      </c>
      <c r="M46" s="168">
        <f t="shared" si="1"/>
        <v>850000</v>
      </c>
      <c r="N46" s="164">
        <v>2020</v>
      </c>
      <c r="O46" s="164">
        <v>2027</v>
      </c>
      <c r="P46" s="164" t="s">
        <v>99</v>
      </c>
      <c r="Q46" s="164"/>
      <c r="R46" s="164" t="s">
        <v>142</v>
      </c>
      <c r="S46" s="166" t="s">
        <v>141</v>
      </c>
    </row>
    <row r="47" spans="1:19" s="22" customFormat="1" ht="56.45" customHeight="1" x14ac:dyDescent="0.25">
      <c r="A47" s="398"/>
      <c r="B47" s="401"/>
      <c r="C47" s="404"/>
      <c r="D47" s="407"/>
      <c r="E47" s="410"/>
      <c r="F47" s="407"/>
      <c r="G47" s="28" t="s">
        <v>195</v>
      </c>
      <c r="H47" s="92" t="s">
        <v>97</v>
      </c>
      <c r="I47" s="92" t="s">
        <v>98</v>
      </c>
      <c r="J47" s="125" t="s">
        <v>241</v>
      </c>
      <c r="K47" s="117"/>
      <c r="L47" s="176">
        <v>1000000</v>
      </c>
      <c r="M47" s="170">
        <f t="shared" si="1"/>
        <v>850000</v>
      </c>
      <c r="N47" s="92">
        <v>2020</v>
      </c>
      <c r="O47" s="92">
        <v>2027</v>
      </c>
      <c r="P47" s="92" t="s">
        <v>99</v>
      </c>
      <c r="Q47" s="92"/>
      <c r="R47" s="92" t="s">
        <v>142</v>
      </c>
      <c r="S47" s="103" t="s">
        <v>141</v>
      </c>
    </row>
    <row r="48" spans="1:19" s="22" customFormat="1" ht="56.45" customHeight="1" thickBot="1" x14ac:dyDescent="0.3">
      <c r="A48" s="399"/>
      <c r="B48" s="402"/>
      <c r="C48" s="405"/>
      <c r="D48" s="408"/>
      <c r="E48" s="411"/>
      <c r="F48" s="408"/>
      <c r="G48" s="93" t="s">
        <v>150</v>
      </c>
      <c r="H48" s="94" t="s">
        <v>271</v>
      </c>
      <c r="I48" s="94" t="s">
        <v>98</v>
      </c>
      <c r="J48" s="153" t="s">
        <v>241</v>
      </c>
      <c r="K48" s="173" t="s">
        <v>339</v>
      </c>
      <c r="L48" s="194">
        <v>1500000</v>
      </c>
      <c r="M48" s="178">
        <f t="shared" si="1"/>
        <v>1275000</v>
      </c>
      <c r="N48" s="94">
        <v>2020</v>
      </c>
      <c r="O48" s="94">
        <v>2027</v>
      </c>
      <c r="P48" s="94" t="s">
        <v>99</v>
      </c>
      <c r="Q48" s="94"/>
      <c r="R48" s="94" t="s">
        <v>142</v>
      </c>
      <c r="S48" s="112" t="s">
        <v>141</v>
      </c>
    </row>
    <row r="49" spans="1:19" ht="69.95" customHeight="1" thickBot="1" x14ac:dyDescent="0.3">
      <c r="A49" s="79">
        <v>9</v>
      </c>
      <c r="B49" s="76" t="s">
        <v>79</v>
      </c>
      <c r="C49" s="48"/>
      <c r="D49" s="33">
        <v>70921768</v>
      </c>
      <c r="E49" s="49">
        <v>600083926</v>
      </c>
      <c r="F49" s="33">
        <v>600083926</v>
      </c>
      <c r="G49" s="50"/>
      <c r="H49" s="35"/>
      <c r="I49" s="35"/>
      <c r="J49" s="35"/>
      <c r="K49" s="51"/>
      <c r="L49" s="52"/>
      <c r="M49" s="52"/>
      <c r="N49" s="35"/>
      <c r="O49" s="35"/>
      <c r="P49" s="35"/>
      <c r="Q49" s="35"/>
      <c r="R49" s="35"/>
      <c r="S49" s="44"/>
    </row>
    <row r="50" spans="1:19" ht="118.5" customHeight="1" x14ac:dyDescent="0.25">
      <c r="A50" s="397">
        <v>10</v>
      </c>
      <c r="B50" s="400" t="s">
        <v>81</v>
      </c>
      <c r="C50" s="403"/>
      <c r="D50" s="406">
        <v>25485920</v>
      </c>
      <c r="E50" s="409">
        <v>691005371</v>
      </c>
      <c r="F50" s="406">
        <v>691005371</v>
      </c>
      <c r="G50" s="195" t="s">
        <v>172</v>
      </c>
      <c r="H50" s="164" t="s">
        <v>97</v>
      </c>
      <c r="I50" s="164" t="s">
        <v>98</v>
      </c>
      <c r="J50" s="164" t="s">
        <v>98</v>
      </c>
      <c r="K50" s="196" t="s">
        <v>173</v>
      </c>
      <c r="L50" s="168">
        <v>15000000</v>
      </c>
      <c r="M50" s="168">
        <f t="shared" si="1"/>
        <v>12750000</v>
      </c>
      <c r="N50" s="164">
        <v>2020</v>
      </c>
      <c r="O50" s="164">
        <v>2025</v>
      </c>
      <c r="P50" s="164" t="s">
        <v>99</v>
      </c>
      <c r="Q50" s="164"/>
      <c r="R50" s="164" t="s">
        <v>234</v>
      </c>
      <c r="S50" s="166" t="s">
        <v>141</v>
      </c>
    </row>
    <row r="51" spans="1:19" s="22" customFormat="1" ht="214.5" customHeight="1" thickBot="1" x14ac:dyDescent="0.3">
      <c r="A51" s="399"/>
      <c r="B51" s="402"/>
      <c r="C51" s="405"/>
      <c r="D51" s="408"/>
      <c r="E51" s="411"/>
      <c r="F51" s="408"/>
      <c r="G51" s="93" t="s">
        <v>246</v>
      </c>
      <c r="H51" s="94" t="s">
        <v>97</v>
      </c>
      <c r="I51" s="94" t="s">
        <v>98</v>
      </c>
      <c r="J51" s="153" t="s">
        <v>98</v>
      </c>
      <c r="K51" s="156" t="s">
        <v>247</v>
      </c>
      <c r="L51" s="194">
        <v>90000000</v>
      </c>
      <c r="M51" s="178">
        <f t="shared" si="1"/>
        <v>76500000</v>
      </c>
      <c r="N51" s="94">
        <v>2021</v>
      </c>
      <c r="O51" s="94">
        <v>2027</v>
      </c>
      <c r="P51" s="94" t="s">
        <v>99</v>
      </c>
      <c r="Q51" s="94"/>
      <c r="R51" s="94"/>
      <c r="S51" s="112" t="s">
        <v>141</v>
      </c>
    </row>
    <row r="52" spans="1:19" ht="90" customHeight="1" thickBot="1" x14ac:dyDescent="0.3">
      <c r="A52" s="80">
        <v>11</v>
      </c>
      <c r="B52" s="77" t="s">
        <v>94</v>
      </c>
      <c r="C52" s="53"/>
      <c r="D52" s="54">
        <v>28740726</v>
      </c>
      <c r="E52" s="55">
        <v>181027313</v>
      </c>
      <c r="F52" s="54">
        <v>691002941</v>
      </c>
      <c r="G52" s="197"/>
      <c r="H52" s="198" t="s">
        <v>97</v>
      </c>
      <c r="I52" s="198" t="s">
        <v>98</v>
      </c>
      <c r="J52" s="199" t="s">
        <v>98</v>
      </c>
      <c r="K52" s="200"/>
      <c r="L52" s="201"/>
      <c r="M52" s="202"/>
      <c r="N52" s="197"/>
      <c r="O52" s="197"/>
      <c r="P52" s="197"/>
      <c r="Q52" s="197"/>
      <c r="R52" s="197"/>
      <c r="S52" s="203"/>
    </row>
    <row r="53" spans="1:19" x14ac:dyDescent="0.25">
      <c r="A53" s="4"/>
    </row>
    <row r="56" spans="1:19" x14ac:dyDescent="0.25">
      <c r="A56" s="6"/>
    </row>
  </sheetData>
  <mergeCells count="54">
    <mergeCell ref="N2:O2"/>
    <mergeCell ref="P2:Q2"/>
    <mergeCell ref="R2:S2"/>
    <mergeCell ref="A1:S1"/>
    <mergeCell ref="A2:A3"/>
    <mergeCell ref="B2:F2"/>
    <mergeCell ref="G2:G3"/>
    <mergeCell ref="J2:J3"/>
    <mergeCell ref="K2:K3"/>
    <mergeCell ref="L2:M2"/>
    <mergeCell ref="H2:H3"/>
    <mergeCell ref="I2:I3"/>
    <mergeCell ref="F25:F29"/>
    <mergeCell ref="A25:A29"/>
    <mergeCell ref="F50:F51"/>
    <mergeCell ref="A46:A48"/>
    <mergeCell ref="B46:B48"/>
    <mergeCell ref="C46:C48"/>
    <mergeCell ref="D46:D48"/>
    <mergeCell ref="E46:E48"/>
    <mergeCell ref="F46:F48"/>
    <mergeCell ref="A50:A51"/>
    <mergeCell ref="B50:B51"/>
    <mergeCell ref="C50:C51"/>
    <mergeCell ref="D50:D51"/>
    <mergeCell ref="E50:E51"/>
    <mergeCell ref="F35:F45"/>
    <mergeCell ref="A31:A34"/>
    <mergeCell ref="B31:B34"/>
    <mergeCell ref="C31:C34"/>
    <mergeCell ref="D31:D34"/>
    <mergeCell ref="E31:E34"/>
    <mergeCell ref="F31:F34"/>
    <mergeCell ref="A35:A45"/>
    <mergeCell ref="B35:B45"/>
    <mergeCell ref="C35:C45"/>
    <mergeCell ref="D35:D45"/>
    <mergeCell ref="E35:E45"/>
    <mergeCell ref="B25:B29"/>
    <mergeCell ref="C25:C29"/>
    <mergeCell ref="F5:F10"/>
    <mergeCell ref="A11:A24"/>
    <mergeCell ref="B11:B24"/>
    <mergeCell ref="C11:C24"/>
    <mergeCell ref="D11:D24"/>
    <mergeCell ref="E11:E24"/>
    <mergeCell ref="F11:F24"/>
    <mergeCell ref="A5:A10"/>
    <mergeCell ref="B5:B10"/>
    <mergeCell ref="C5:C10"/>
    <mergeCell ref="D5:D10"/>
    <mergeCell ref="E5:E10"/>
    <mergeCell ref="D25:D29"/>
    <mergeCell ref="E25:E29"/>
  </mergeCells>
  <pageMargins left="0.25" right="0.25" top="0.75" bottom="0.75" header="0.3" footer="0.3"/>
  <pageSetup paperSize="8" scale="75" fitToHeight="0" orientation="landscape" r:id="rId1"/>
  <headerFooter>
    <oddFooter>Stránka &amp;P z &amp;N</oddFooter>
  </headerFooter>
  <rowBreaks count="4" manualBreakCount="4">
    <brk id="10" max="18" man="1"/>
    <brk id="24" max="18" man="1"/>
    <brk id="34" max="18" man="1"/>
    <brk id="45" max="1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18"/>
  <sheetViews>
    <sheetView tabSelected="1" view="pageBreakPreview" topLeftCell="B10" zoomScale="80" zoomScaleNormal="70" zoomScaleSheetLayoutView="80" zoomScalePageLayoutView="71" workbookViewId="0">
      <selection activeCell="M12" sqref="M12"/>
    </sheetView>
  </sheetViews>
  <sheetFormatPr defaultColWidth="9.28515625" defaultRowHeight="15" x14ac:dyDescent="0.25"/>
  <cols>
    <col min="1" max="1" width="6.5703125" style="1" customWidth="1"/>
    <col min="2" max="2" width="11" style="1" customWidth="1"/>
    <col min="3" max="3" width="12.140625" style="1" customWidth="1"/>
    <col min="4" max="4" width="10.5703125" style="1" customWidth="1"/>
    <col min="5" max="5" width="13.140625" style="1" customWidth="1"/>
    <col min="6" max="6" width="12.140625" style="1" customWidth="1"/>
    <col min="7" max="7" width="18.28515625" style="1" customWidth="1"/>
    <col min="8" max="9" width="14.28515625" style="1" customWidth="1"/>
    <col min="10" max="10" width="8.85546875" style="1" customWidth="1"/>
    <col min="11" max="11" width="22.28515625" style="1" customWidth="1"/>
    <col min="12" max="12" width="22.5703125" style="1" customWidth="1"/>
    <col min="13" max="13" width="23.85546875" style="1" customWidth="1"/>
    <col min="14" max="14" width="9.28515625" style="1" customWidth="1"/>
    <col min="15" max="15" width="9.28515625" style="1"/>
    <col min="16" max="16" width="8.42578125" style="1" customWidth="1"/>
    <col min="17" max="19" width="10.42578125" style="1" customWidth="1"/>
    <col min="20" max="21" width="13.42578125" style="1" customWidth="1"/>
    <col min="22" max="23" width="14" style="1" customWidth="1"/>
    <col min="24" max="24" width="12.28515625" style="1" customWidth="1"/>
    <col min="25" max="25" width="13.7109375" style="1" customWidth="1"/>
    <col min="26" max="26" width="10.28515625" style="1" customWidth="1"/>
    <col min="27" max="16384" width="9.28515625" style="1"/>
  </cols>
  <sheetData>
    <row r="1" spans="1:26" ht="18" customHeight="1" thickBot="1" x14ac:dyDescent="0.35">
      <c r="A1" s="492" t="s">
        <v>35</v>
      </c>
      <c r="B1" s="493"/>
      <c r="C1" s="493"/>
      <c r="D1" s="493"/>
      <c r="E1" s="493"/>
      <c r="F1" s="493"/>
      <c r="G1" s="493"/>
      <c r="H1" s="493"/>
      <c r="I1" s="493"/>
      <c r="J1" s="493"/>
      <c r="K1" s="493"/>
      <c r="L1" s="493"/>
      <c r="M1" s="493"/>
      <c r="N1" s="493"/>
      <c r="O1" s="493"/>
      <c r="P1" s="493"/>
      <c r="Q1" s="493"/>
      <c r="R1" s="493"/>
      <c r="S1" s="493"/>
      <c r="T1" s="493"/>
      <c r="U1" s="493"/>
      <c r="V1" s="493"/>
      <c r="W1" s="493"/>
      <c r="X1" s="493"/>
      <c r="Y1" s="493"/>
      <c r="Z1" s="494"/>
    </row>
    <row r="2" spans="1:26" s="3" customFormat="1" ht="29.1" customHeight="1" thickBot="1" x14ac:dyDescent="0.3">
      <c r="A2" s="418" t="s">
        <v>12</v>
      </c>
      <c r="B2" s="479" t="s">
        <v>13</v>
      </c>
      <c r="C2" s="480"/>
      <c r="D2" s="480"/>
      <c r="E2" s="480"/>
      <c r="F2" s="481"/>
      <c r="G2" s="500" t="s">
        <v>14</v>
      </c>
      <c r="H2" s="462" t="s">
        <v>36</v>
      </c>
      <c r="I2" s="467" t="s">
        <v>61</v>
      </c>
      <c r="J2" s="503" t="s">
        <v>16</v>
      </c>
      <c r="K2" s="470" t="s">
        <v>17</v>
      </c>
      <c r="L2" s="517" t="s">
        <v>37</v>
      </c>
      <c r="M2" s="518"/>
      <c r="N2" s="448" t="s">
        <v>19</v>
      </c>
      <c r="O2" s="449"/>
      <c r="P2" s="510" t="s">
        <v>38</v>
      </c>
      <c r="Q2" s="511"/>
      <c r="R2" s="511"/>
      <c r="S2" s="511"/>
      <c r="T2" s="511"/>
      <c r="U2" s="511"/>
      <c r="V2" s="511"/>
      <c r="W2" s="512"/>
      <c r="X2" s="512"/>
      <c r="Y2" s="450" t="s">
        <v>21</v>
      </c>
      <c r="Z2" s="451"/>
    </row>
    <row r="3" spans="1:26" ht="14.85" customHeight="1" x14ac:dyDescent="0.25">
      <c r="A3" s="495"/>
      <c r="B3" s="513" t="s">
        <v>22</v>
      </c>
      <c r="C3" s="496" t="s">
        <v>23</v>
      </c>
      <c r="D3" s="496" t="s">
        <v>24</v>
      </c>
      <c r="E3" s="496" t="s">
        <v>25</v>
      </c>
      <c r="F3" s="498" t="s">
        <v>26</v>
      </c>
      <c r="G3" s="501"/>
      <c r="H3" s="463"/>
      <c r="I3" s="468"/>
      <c r="J3" s="504"/>
      <c r="K3" s="471"/>
      <c r="L3" s="456" t="s">
        <v>27</v>
      </c>
      <c r="M3" s="458" t="s">
        <v>39</v>
      </c>
      <c r="N3" s="460" t="s">
        <v>29</v>
      </c>
      <c r="O3" s="461" t="s">
        <v>30</v>
      </c>
      <c r="P3" s="515" t="s">
        <v>40</v>
      </c>
      <c r="Q3" s="516"/>
      <c r="R3" s="516"/>
      <c r="S3" s="470"/>
      <c r="T3" s="465" t="s">
        <v>41</v>
      </c>
      <c r="U3" s="506" t="s">
        <v>64</v>
      </c>
      <c r="V3" s="506" t="s">
        <v>65</v>
      </c>
      <c r="W3" s="465" t="s">
        <v>42</v>
      </c>
      <c r="X3" s="508" t="s">
        <v>63</v>
      </c>
      <c r="Y3" s="452" t="s">
        <v>33</v>
      </c>
      <c r="Z3" s="454" t="s">
        <v>34</v>
      </c>
    </row>
    <row r="4" spans="1:26" ht="118.5" customHeight="1" thickBot="1" x14ac:dyDescent="0.3">
      <c r="A4" s="419"/>
      <c r="B4" s="514"/>
      <c r="C4" s="497"/>
      <c r="D4" s="497"/>
      <c r="E4" s="497"/>
      <c r="F4" s="499"/>
      <c r="G4" s="502"/>
      <c r="H4" s="464"/>
      <c r="I4" s="469"/>
      <c r="J4" s="505"/>
      <c r="K4" s="472"/>
      <c r="L4" s="457"/>
      <c r="M4" s="459"/>
      <c r="N4" s="457"/>
      <c r="O4" s="459"/>
      <c r="P4" s="39" t="s">
        <v>58</v>
      </c>
      <c r="Q4" s="40" t="s">
        <v>43</v>
      </c>
      <c r="R4" s="40" t="s">
        <v>44</v>
      </c>
      <c r="S4" s="41" t="s">
        <v>45</v>
      </c>
      <c r="T4" s="466"/>
      <c r="U4" s="507"/>
      <c r="V4" s="507"/>
      <c r="W4" s="466"/>
      <c r="X4" s="509"/>
      <c r="Y4" s="453"/>
      <c r="Z4" s="455"/>
    </row>
    <row r="5" spans="1:26" ht="78.599999999999994" customHeight="1" x14ac:dyDescent="0.25">
      <c r="A5" s="385">
        <v>1</v>
      </c>
      <c r="B5" s="430" t="s">
        <v>90</v>
      </c>
      <c r="C5" s="442" t="s">
        <v>91</v>
      </c>
      <c r="D5" s="406">
        <v>49872184</v>
      </c>
      <c r="E5" s="409">
        <v>600083667</v>
      </c>
      <c r="F5" s="406">
        <v>600083667</v>
      </c>
      <c r="G5" s="88" t="s">
        <v>344</v>
      </c>
      <c r="H5" s="89" t="s">
        <v>97</v>
      </c>
      <c r="I5" s="89" t="s">
        <v>98</v>
      </c>
      <c r="J5" s="89" t="s">
        <v>98</v>
      </c>
      <c r="K5" s="114" t="s">
        <v>489</v>
      </c>
      <c r="L5" s="97" t="s">
        <v>492</v>
      </c>
      <c r="M5" s="359">
        <f>6000000*0.85</f>
        <v>5100000</v>
      </c>
      <c r="N5" s="98" t="s">
        <v>346</v>
      </c>
      <c r="O5" s="99" t="s">
        <v>347</v>
      </c>
      <c r="P5" s="89" t="s">
        <v>99</v>
      </c>
      <c r="Q5" s="89" t="s">
        <v>99</v>
      </c>
      <c r="R5" s="89" t="s">
        <v>99</v>
      </c>
      <c r="S5" s="89" t="s">
        <v>99</v>
      </c>
      <c r="T5" s="89"/>
      <c r="U5" s="89"/>
      <c r="V5" s="89" t="s">
        <v>99</v>
      </c>
      <c r="W5" s="89"/>
      <c r="X5" s="89"/>
      <c r="Y5" s="99" t="s">
        <v>348</v>
      </c>
      <c r="Z5" s="100" t="s">
        <v>141</v>
      </c>
    </row>
    <row r="6" spans="1:26" ht="54" customHeight="1" x14ac:dyDescent="0.25">
      <c r="A6" s="386"/>
      <c r="B6" s="431"/>
      <c r="C6" s="443"/>
      <c r="D6" s="407"/>
      <c r="E6" s="410"/>
      <c r="F6" s="407"/>
      <c r="G6" s="90" t="s">
        <v>101</v>
      </c>
      <c r="H6" s="91" t="s">
        <v>97</v>
      </c>
      <c r="I6" s="91" t="s">
        <v>98</v>
      </c>
      <c r="J6" s="91" t="s">
        <v>98</v>
      </c>
      <c r="K6" s="113" t="s">
        <v>102</v>
      </c>
      <c r="L6" s="101">
        <v>3000000</v>
      </c>
      <c r="M6" s="138"/>
      <c r="N6" s="102">
        <v>2020</v>
      </c>
      <c r="O6" s="102">
        <v>2024</v>
      </c>
      <c r="P6" s="91" t="s">
        <v>99</v>
      </c>
      <c r="Q6" s="91"/>
      <c r="R6" s="91"/>
      <c r="S6" s="91"/>
      <c r="T6" s="91"/>
      <c r="U6" s="91"/>
      <c r="V6" s="91"/>
      <c r="W6" s="91"/>
      <c r="X6" s="91"/>
      <c r="Y6" s="102" t="s">
        <v>249</v>
      </c>
      <c r="Z6" s="103" t="s">
        <v>141</v>
      </c>
    </row>
    <row r="7" spans="1:26" ht="107.45" customHeight="1" x14ac:dyDescent="0.25">
      <c r="A7" s="386"/>
      <c r="B7" s="431"/>
      <c r="C7" s="443"/>
      <c r="D7" s="407"/>
      <c r="E7" s="410"/>
      <c r="F7" s="407"/>
      <c r="G7" s="90" t="s">
        <v>103</v>
      </c>
      <c r="H7" s="91" t="s">
        <v>97</v>
      </c>
      <c r="I7" s="91" t="s">
        <v>98</v>
      </c>
      <c r="J7" s="91" t="s">
        <v>98</v>
      </c>
      <c r="K7" s="113" t="s">
        <v>284</v>
      </c>
      <c r="L7" s="104">
        <v>1500000</v>
      </c>
      <c r="M7" s="138"/>
      <c r="N7" s="102">
        <v>2020</v>
      </c>
      <c r="O7" s="102">
        <v>2024</v>
      </c>
      <c r="P7" s="91"/>
      <c r="Q7" s="91" t="s">
        <v>99</v>
      </c>
      <c r="R7" s="91"/>
      <c r="S7" s="91"/>
      <c r="T7" s="91"/>
      <c r="U7" s="91"/>
      <c r="V7" s="91"/>
      <c r="W7" s="91"/>
      <c r="X7" s="91"/>
      <c r="Y7" s="91" t="s">
        <v>142</v>
      </c>
      <c r="Z7" s="103" t="s">
        <v>141</v>
      </c>
    </row>
    <row r="8" spans="1:26" ht="133.5" customHeight="1" x14ac:dyDescent="0.25">
      <c r="A8" s="386"/>
      <c r="B8" s="431"/>
      <c r="C8" s="443"/>
      <c r="D8" s="407"/>
      <c r="E8" s="410"/>
      <c r="F8" s="407"/>
      <c r="G8" s="90" t="s">
        <v>104</v>
      </c>
      <c r="H8" s="91" t="s">
        <v>97</v>
      </c>
      <c r="I8" s="91" t="s">
        <v>98</v>
      </c>
      <c r="J8" s="91" t="s">
        <v>98</v>
      </c>
      <c r="K8" s="113" t="s">
        <v>105</v>
      </c>
      <c r="L8" s="105">
        <v>1500000</v>
      </c>
      <c r="M8" s="138"/>
      <c r="N8" s="91">
        <v>2020</v>
      </c>
      <c r="O8" s="91">
        <v>2024</v>
      </c>
      <c r="P8" s="91" t="s">
        <v>99</v>
      </c>
      <c r="Q8" s="91" t="s">
        <v>99</v>
      </c>
      <c r="R8" s="91" t="s">
        <v>99</v>
      </c>
      <c r="S8" s="91" t="s">
        <v>99</v>
      </c>
      <c r="T8" s="91"/>
      <c r="U8" s="91"/>
      <c r="V8" s="91"/>
      <c r="W8" s="91"/>
      <c r="X8" s="91"/>
      <c r="Y8" s="225" t="s">
        <v>285</v>
      </c>
      <c r="Z8" s="103" t="s">
        <v>141</v>
      </c>
    </row>
    <row r="9" spans="1:26" ht="95.25" customHeight="1" x14ac:dyDescent="0.25">
      <c r="A9" s="386"/>
      <c r="B9" s="431"/>
      <c r="C9" s="443"/>
      <c r="D9" s="407"/>
      <c r="E9" s="410"/>
      <c r="F9" s="407"/>
      <c r="G9" s="28" t="s">
        <v>349</v>
      </c>
      <c r="H9" s="92" t="s">
        <v>97</v>
      </c>
      <c r="I9" s="92" t="s">
        <v>98</v>
      </c>
      <c r="J9" s="92" t="s">
        <v>98</v>
      </c>
      <c r="K9" s="25" t="s">
        <v>106</v>
      </c>
      <c r="L9" s="104" t="s">
        <v>490</v>
      </c>
      <c r="M9" s="323">
        <f>3000000*0.85</f>
        <v>2550000</v>
      </c>
      <c r="N9" s="92">
        <v>2020</v>
      </c>
      <c r="O9" s="102" t="s">
        <v>351</v>
      </c>
      <c r="P9" s="92" t="s">
        <v>99</v>
      </c>
      <c r="Q9" s="92" t="s">
        <v>99</v>
      </c>
      <c r="R9" s="92" t="s">
        <v>99</v>
      </c>
      <c r="S9" s="92" t="s">
        <v>99</v>
      </c>
      <c r="T9" s="92"/>
      <c r="U9" s="92"/>
      <c r="V9" s="92" t="s">
        <v>99</v>
      </c>
      <c r="W9" s="92"/>
      <c r="X9" s="92"/>
      <c r="Y9" s="225" t="s">
        <v>416</v>
      </c>
      <c r="Z9" s="103" t="s">
        <v>141</v>
      </c>
    </row>
    <row r="10" spans="1:26" s="22" customFormat="1" ht="96" customHeight="1" x14ac:dyDescent="0.25">
      <c r="A10" s="386"/>
      <c r="B10" s="431"/>
      <c r="C10" s="443"/>
      <c r="D10" s="407"/>
      <c r="E10" s="410"/>
      <c r="F10" s="407"/>
      <c r="G10" s="28" t="s">
        <v>264</v>
      </c>
      <c r="H10" s="92" t="s">
        <v>97</v>
      </c>
      <c r="I10" s="92" t="s">
        <v>98</v>
      </c>
      <c r="J10" s="92" t="s">
        <v>98</v>
      </c>
      <c r="K10" s="19" t="s">
        <v>286</v>
      </c>
      <c r="L10" s="322" t="s">
        <v>491</v>
      </c>
      <c r="M10" s="323">
        <f>18600000*0.85</f>
        <v>15810000</v>
      </c>
      <c r="N10" s="92">
        <v>2022</v>
      </c>
      <c r="O10" s="107">
        <v>2027</v>
      </c>
      <c r="P10" s="92"/>
      <c r="Q10" s="92"/>
      <c r="R10" s="92"/>
      <c r="S10" s="92"/>
      <c r="T10" s="92"/>
      <c r="U10" s="92"/>
      <c r="V10" s="92" t="s">
        <v>99</v>
      </c>
      <c r="W10" s="92" t="s">
        <v>99</v>
      </c>
      <c r="X10" s="92"/>
      <c r="Y10" s="107" t="s">
        <v>142</v>
      </c>
      <c r="Z10" s="103" t="s">
        <v>141</v>
      </c>
    </row>
    <row r="11" spans="1:26" ht="141.75" customHeight="1" x14ac:dyDescent="0.25">
      <c r="A11" s="386"/>
      <c r="B11" s="431"/>
      <c r="C11" s="443"/>
      <c r="D11" s="407"/>
      <c r="E11" s="410"/>
      <c r="F11" s="407"/>
      <c r="G11" s="90" t="s">
        <v>471</v>
      </c>
      <c r="H11" s="92" t="s">
        <v>97</v>
      </c>
      <c r="I11" s="92" t="s">
        <v>98</v>
      </c>
      <c r="J11" s="92" t="s">
        <v>98</v>
      </c>
      <c r="K11" s="95" t="s">
        <v>476</v>
      </c>
      <c r="L11" s="360" t="s">
        <v>493</v>
      </c>
      <c r="M11" s="323">
        <f>12000000*0.85</f>
        <v>10200000</v>
      </c>
      <c r="N11" s="102" t="s">
        <v>352</v>
      </c>
      <c r="O11" s="107" t="s">
        <v>353</v>
      </c>
      <c r="P11" s="92"/>
      <c r="Q11" s="92"/>
      <c r="R11" s="92" t="s">
        <v>99</v>
      </c>
      <c r="S11" s="92" t="s">
        <v>99</v>
      </c>
      <c r="T11" s="92"/>
      <c r="U11" s="92"/>
      <c r="V11" s="92"/>
      <c r="W11" s="92"/>
      <c r="X11" s="92"/>
      <c r="Y11" s="107" t="s">
        <v>249</v>
      </c>
      <c r="Z11" s="103" t="s">
        <v>141</v>
      </c>
    </row>
    <row r="12" spans="1:26" ht="81" customHeight="1" x14ac:dyDescent="0.25">
      <c r="A12" s="386"/>
      <c r="B12" s="431"/>
      <c r="C12" s="443"/>
      <c r="D12" s="407"/>
      <c r="E12" s="410"/>
      <c r="F12" s="407"/>
      <c r="G12" s="28" t="s">
        <v>472</v>
      </c>
      <c r="H12" s="92" t="s">
        <v>97</v>
      </c>
      <c r="I12" s="92" t="s">
        <v>98</v>
      </c>
      <c r="J12" s="92" t="s">
        <v>98</v>
      </c>
      <c r="K12" s="25" t="s">
        <v>287</v>
      </c>
      <c r="L12" s="108" t="s">
        <v>494</v>
      </c>
      <c r="M12" s="323">
        <f>6240000*0.85</f>
        <v>5304000</v>
      </c>
      <c r="N12" s="92">
        <v>2022</v>
      </c>
      <c r="O12" s="107" t="s">
        <v>354</v>
      </c>
      <c r="P12" s="92" t="s">
        <v>99</v>
      </c>
      <c r="Q12" s="171" t="s">
        <v>99</v>
      </c>
      <c r="R12" s="92"/>
      <c r="S12" s="92" t="s">
        <v>99</v>
      </c>
      <c r="T12" s="92"/>
      <c r="U12" s="92"/>
      <c r="V12" s="92"/>
      <c r="W12" s="92"/>
      <c r="X12" s="92"/>
      <c r="Y12" s="107" t="s">
        <v>249</v>
      </c>
      <c r="Z12" s="103" t="s">
        <v>141</v>
      </c>
    </row>
    <row r="13" spans="1:26" ht="126" customHeight="1" x14ac:dyDescent="0.25">
      <c r="A13" s="386"/>
      <c r="B13" s="431"/>
      <c r="C13" s="443"/>
      <c r="D13" s="407"/>
      <c r="E13" s="410"/>
      <c r="F13" s="407"/>
      <c r="G13" s="28" t="s">
        <v>355</v>
      </c>
      <c r="H13" s="92" t="s">
        <v>97</v>
      </c>
      <c r="I13" s="92" t="s">
        <v>98</v>
      </c>
      <c r="J13" s="92" t="s">
        <v>98</v>
      </c>
      <c r="K13" s="25" t="s">
        <v>288</v>
      </c>
      <c r="L13" s="108" t="s">
        <v>495</v>
      </c>
      <c r="M13" s="323">
        <f>7200000*0.85</f>
        <v>6120000</v>
      </c>
      <c r="N13" s="92">
        <v>2022</v>
      </c>
      <c r="O13" s="107" t="s">
        <v>354</v>
      </c>
      <c r="P13" s="92"/>
      <c r="Q13" s="92" t="s">
        <v>99</v>
      </c>
      <c r="R13" s="92"/>
      <c r="S13" s="92" t="s">
        <v>99</v>
      </c>
      <c r="T13" s="92"/>
      <c r="U13" s="92"/>
      <c r="V13" s="92"/>
      <c r="W13" s="92"/>
      <c r="X13" s="92"/>
      <c r="Y13" s="107" t="s">
        <v>249</v>
      </c>
      <c r="Z13" s="103" t="s">
        <v>141</v>
      </c>
    </row>
    <row r="14" spans="1:26" ht="81" customHeight="1" x14ac:dyDescent="0.25">
      <c r="A14" s="386"/>
      <c r="B14" s="431"/>
      <c r="C14" s="443"/>
      <c r="D14" s="407"/>
      <c r="E14" s="410"/>
      <c r="F14" s="407"/>
      <c r="G14" s="28" t="s">
        <v>356</v>
      </c>
      <c r="H14" s="92" t="s">
        <v>97</v>
      </c>
      <c r="I14" s="92" t="s">
        <v>98</v>
      </c>
      <c r="J14" s="92" t="s">
        <v>98</v>
      </c>
      <c r="K14" s="27"/>
      <c r="L14" s="109" t="s">
        <v>496</v>
      </c>
      <c r="M14" s="323">
        <f>6240000*0.85</f>
        <v>5304000</v>
      </c>
      <c r="N14" s="92">
        <v>2022</v>
      </c>
      <c r="O14" s="107" t="s">
        <v>354</v>
      </c>
      <c r="P14" s="92" t="s">
        <v>99</v>
      </c>
      <c r="Q14" s="92"/>
      <c r="R14" s="92"/>
      <c r="S14" s="92" t="s">
        <v>99</v>
      </c>
      <c r="T14" s="92"/>
      <c r="U14" s="92"/>
      <c r="V14" s="92"/>
      <c r="W14" s="92"/>
      <c r="X14" s="92"/>
      <c r="Y14" s="107" t="s">
        <v>249</v>
      </c>
      <c r="Z14" s="103" t="s">
        <v>141</v>
      </c>
    </row>
    <row r="15" spans="1:26" ht="115.5" customHeight="1" thickBot="1" x14ac:dyDescent="0.3">
      <c r="A15" s="387"/>
      <c r="B15" s="434"/>
      <c r="C15" s="444"/>
      <c r="D15" s="408"/>
      <c r="E15" s="411"/>
      <c r="F15" s="408"/>
      <c r="G15" s="93" t="s">
        <v>107</v>
      </c>
      <c r="H15" s="94" t="s">
        <v>97</v>
      </c>
      <c r="I15" s="94" t="s">
        <v>98</v>
      </c>
      <c r="J15" s="94" t="s">
        <v>98</v>
      </c>
      <c r="K15" s="96"/>
      <c r="L15" s="110" t="s">
        <v>511</v>
      </c>
      <c r="M15" s="361">
        <f>9600000*0.85</f>
        <v>8160000</v>
      </c>
      <c r="N15" s="94">
        <v>2022</v>
      </c>
      <c r="O15" s="111" t="s">
        <v>354</v>
      </c>
      <c r="P15" s="94" t="s">
        <v>99</v>
      </c>
      <c r="Q15" s="94" t="s">
        <v>99</v>
      </c>
      <c r="R15" s="94" t="s">
        <v>99</v>
      </c>
      <c r="S15" s="94" t="s">
        <v>99</v>
      </c>
      <c r="T15" s="94"/>
      <c r="U15" s="94"/>
      <c r="V15" s="94"/>
      <c r="W15" s="94"/>
      <c r="X15" s="94" t="s">
        <v>99</v>
      </c>
      <c r="Y15" s="111" t="s">
        <v>249</v>
      </c>
      <c r="Z15" s="112" t="s">
        <v>141</v>
      </c>
    </row>
    <row r="16" spans="1:26" ht="124.5" customHeight="1" x14ac:dyDescent="0.25">
      <c r="A16" s="385">
        <v>2</v>
      </c>
      <c r="B16" s="400" t="s">
        <v>66</v>
      </c>
      <c r="C16" s="442" t="s">
        <v>91</v>
      </c>
      <c r="D16" s="406">
        <v>47326409</v>
      </c>
      <c r="E16" s="409">
        <v>600083781</v>
      </c>
      <c r="F16" s="379">
        <v>600083781</v>
      </c>
      <c r="G16" s="195" t="s">
        <v>357</v>
      </c>
      <c r="H16" s="164" t="s">
        <v>97</v>
      </c>
      <c r="I16" s="164" t="s">
        <v>98</v>
      </c>
      <c r="J16" s="164" t="s">
        <v>98</v>
      </c>
      <c r="K16" s="172" t="s">
        <v>358</v>
      </c>
      <c r="L16" s="211" t="s">
        <v>497</v>
      </c>
      <c r="M16" s="324">
        <f>6600000*0.85</f>
        <v>5610000</v>
      </c>
      <c r="N16" s="213" t="s">
        <v>359</v>
      </c>
      <c r="O16" s="213" t="s">
        <v>360</v>
      </c>
      <c r="P16" s="164" t="s">
        <v>99</v>
      </c>
      <c r="Q16" s="164"/>
      <c r="R16" s="164"/>
      <c r="S16" s="164" t="s">
        <v>99</v>
      </c>
      <c r="T16" s="164"/>
      <c r="U16" s="164"/>
      <c r="V16" s="213" t="s">
        <v>480</v>
      </c>
      <c r="W16" s="164"/>
      <c r="X16" s="164"/>
      <c r="Y16" s="165" t="s">
        <v>108</v>
      </c>
      <c r="Z16" s="166" t="s">
        <v>141</v>
      </c>
    </row>
    <row r="17" spans="1:26" ht="78.75" customHeight="1" x14ac:dyDescent="0.25">
      <c r="A17" s="386"/>
      <c r="B17" s="401"/>
      <c r="C17" s="443"/>
      <c r="D17" s="407"/>
      <c r="E17" s="410"/>
      <c r="F17" s="380"/>
      <c r="G17" s="28" t="s">
        <v>109</v>
      </c>
      <c r="H17" s="92" t="s">
        <v>97</v>
      </c>
      <c r="I17" s="92" t="s">
        <v>98</v>
      </c>
      <c r="J17" s="92" t="s">
        <v>98</v>
      </c>
      <c r="K17" s="19" t="s">
        <v>110</v>
      </c>
      <c r="L17" s="108" t="s">
        <v>498</v>
      </c>
      <c r="M17" s="323">
        <f>6000000*0.85</f>
        <v>5100000</v>
      </c>
      <c r="N17" s="102" t="s">
        <v>359</v>
      </c>
      <c r="O17" s="102" t="s">
        <v>360</v>
      </c>
      <c r="P17" s="92"/>
      <c r="Q17" s="92"/>
      <c r="R17" s="92" t="s">
        <v>99</v>
      </c>
      <c r="S17" s="92" t="s">
        <v>99</v>
      </c>
      <c r="T17" s="92"/>
      <c r="U17" s="92"/>
      <c r="V17" s="102" t="s">
        <v>480</v>
      </c>
      <c r="W17" s="92"/>
      <c r="X17" s="92"/>
      <c r="Y17" s="92" t="s">
        <v>108</v>
      </c>
      <c r="Z17" s="103" t="s">
        <v>141</v>
      </c>
    </row>
    <row r="18" spans="1:26" ht="54.6" customHeight="1" x14ac:dyDescent="0.25">
      <c r="A18" s="386"/>
      <c r="B18" s="401"/>
      <c r="C18" s="443"/>
      <c r="D18" s="407"/>
      <c r="E18" s="410"/>
      <c r="F18" s="380"/>
      <c r="G18" s="28" t="s">
        <v>111</v>
      </c>
      <c r="H18" s="92" t="s">
        <v>97</v>
      </c>
      <c r="I18" s="92" t="s">
        <v>98</v>
      </c>
      <c r="J18" s="92" t="s">
        <v>98</v>
      </c>
      <c r="K18" s="25" t="s">
        <v>112</v>
      </c>
      <c r="L18" s="362" t="s">
        <v>499</v>
      </c>
      <c r="M18" s="323">
        <f>1440000*0.85</f>
        <v>1224000</v>
      </c>
      <c r="N18" s="102" t="s">
        <v>359</v>
      </c>
      <c r="O18" s="102" t="s">
        <v>360</v>
      </c>
      <c r="P18" s="92"/>
      <c r="Q18" s="92"/>
      <c r="R18" s="92"/>
      <c r="S18" s="92"/>
      <c r="T18" s="92"/>
      <c r="U18" s="92"/>
      <c r="V18" s="102" t="s">
        <v>361</v>
      </c>
      <c r="W18" s="92"/>
      <c r="X18" s="92"/>
      <c r="Y18" s="107" t="s">
        <v>108</v>
      </c>
      <c r="Z18" s="103" t="s">
        <v>141</v>
      </c>
    </row>
    <row r="19" spans="1:26" ht="129.75" customHeight="1" x14ac:dyDescent="0.25">
      <c r="A19" s="386"/>
      <c r="B19" s="401"/>
      <c r="C19" s="443"/>
      <c r="D19" s="407"/>
      <c r="E19" s="410"/>
      <c r="F19" s="380"/>
      <c r="G19" s="28" t="s">
        <v>113</v>
      </c>
      <c r="H19" s="92" t="s">
        <v>97</v>
      </c>
      <c r="I19" s="92" t="s">
        <v>98</v>
      </c>
      <c r="J19" s="92" t="s">
        <v>98</v>
      </c>
      <c r="K19" s="117" t="s">
        <v>362</v>
      </c>
      <c r="L19" s="108" t="s">
        <v>500</v>
      </c>
      <c r="M19" s="323">
        <f>3600000*0.85</f>
        <v>3060000</v>
      </c>
      <c r="N19" s="102" t="s">
        <v>359</v>
      </c>
      <c r="O19" s="102" t="s">
        <v>360</v>
      </c>
      <c r="P19" s="92"/>
      <c r="Q19" s="92"/>
      <c r="R19" s="92" t="s">
        <v>99</v>
      </c>
      <c r="S19" s="92"/>
      <c r="T19" s="92"/>
      <c r="U19" s="92"/>
      <c r="V19" s="102" t="s">
        <v>480</v>
      </c>
      <c r="W19" s="92"/>
      <c r="X19" s="92"/>
      <c r="Y19" s="107" t="s">
        <v>108</v>
      </c>
      <c r="Z19" s="103" t="s">
        <v>141</v>
      </c>
    </row>
    <row r="20" spans="1:26" ht="63.95" customHeight="1" x14ac:dyDescent="0.25">
      <c r="A20" s="386"/>
      <c r="B20" s="401"/>
      <c r="C20" s="443"/>
      <c r="D20" s="407"/>
      <c r="E20" s="410"/>
      <c r="F20" s="380"/>
      <c r="G20" s="28" t="s">
        <v>114</v>
      </c>
      <c r="H20" s="92" t="s">
        <v>97</v>
      </c>
      <c r="I20" s="92" t="s">
        <v>98</v>
      </c>
      <c r="J20" s="92" t="s">
        <v>98</v>
      </c>
      <c r="K20" s="117" t="s">
        <v>115</v>
      </c>
      <c r="L20" s="320" t="s">
        <v>501</v>
      </c>
      <c r="M20" s="323">
        <f>8400000*0.85</f>
        <v>7140000</v>
      </c>
      <c r="N20" s="102" t="s">
        <v>359</v>
      </c>
      <c r="O20" s="102" t="s">
        <v>360</v>
      </c>
      <c r="P20" s="92"/>
      <c r="Q20" s="92"/>
      <c r="R20" s="92"/>
      <c r="S20" s="91" t="s">
        <v>99</v>
      </c>
      <c r="T20" s="92"/>
      <c r="U20" s="92"/>
      <c r="V20" s="102" t="s">
        <v>480</v>
      </c>
      <c r="W20" s="92"/>
      <c r="X20" s="92" t="s">
        <v>99</v>
      </c>
      <c r="Y20" s="107" t="s">
        <v>108</v>
      </c>
      <c r="Z20" s="103" t="s">
        <v>141</v>
      </c>
    </row>
    <row r="21" spans="1:26" s="17" customFormat="1" ht="108.75" customHeight="1" x14ac:dyDescent="0.25">
      <c r="A21" s="386"/>
      <c r="B21" s="401"/>
      <c r="C21" s="443"/>
      <c r="D21" s="407"/>
      <c r="E21" s="410"/>
      <c r="F21" s="380"/>
      <c r="G21" s="90" t="s">
        <v>363</v>
      </c>
      <c r="H21" s="92" t="s">
        <v>97</v>
      </c>
      <c r="I21" s="92" t="s">
        <v>98</v>
      </c>
      <c r="J21" s="92" t="s">
        <v>98</v>
      </c>
      <c r="K21" s="118" t="s">
        <v>364</v>
      </c>
      <c r="L21" s="108" t="s">
        <v>502</v>
      </c>
      <c r="M21" s="323">
        <f>6000000*0.85</f>
        <v>5100000</v>
      </c>
      <c r="N21" s="102" t="s">
        <v>359</v>
      </c>
      <c r="O21" s="102" t="s">
        <v>360</v>
      </c>
      <c r="P21" s="92"/>
      <c r="Q21" s="92"/>
      <c r="R21" s="92"/>
      <c r="S21" s="92" t="s">
        <v>99</v>
      </c>
      <c r="T21" s="92"/>
      <c r="U21" s="92"/>
      <c r="V21" s="102" t="s">
        <v>480</v>
      </c>
      <c r="W21" s="92"/>
      <c r="X21" s="92"/>
      <c r="Y21" s="107" t="s">
        <v>108</v>
      </c>
      <c r="Z21" s="103" t="s">
        <v>141</v>
      </c>
    </row>
    <row r="22" spans="1:26" s="18" customFormat="1" ht="99" customHeight="1" x14ac:dyDescent="0.25">
      <c r="A22" s="386"/>
      <c r="B22" s="401"/>
      <c r="C22" s="443"/>
      <c r="D22" s="407"/>
      <c r="E22" s="410"/>
      <c r="F22" s="380"/>
      <c r="G22" s="28" t="s">
        <v>477</v>
      </c>
      <c r="H22" s="92" t="s">
        <v>97</v>
      </c>
      <c r="I22" s="92" t="s">
        <v>98</v>
      </c>
      <c r="J22" s="92" t="s">
        <v>98</v>
      </c>
      <c r="K22" s="118" t="s">
        <v>478</v>
      </c>
      <c r="L22" s="108" t="s">
        <v>503</v>
      </c>
      <c r="M22" s="323">
        <f>6000000*0.85</f>
        <v>5100000</v>
      </c>
      <c r="N22" s="102" t="s">
        <v>359</v>
      </c>
      <c r="O22" s="102" t="s">
        <v>360</v>
      </c>
      <c r="P22" s="92"/>
      <c r="Q22" s="92" t="s">
        <v>99</v>
      </c>
      <c r="R22" s="92" t="s">
        <v>99</v>
      </c>
      <c r="S22" s="92"/>
      <c r="T22" s="92"/>
      <c r="U22" s="92"/>
      <c r="V22" s="102" t="s">
        <v>481</v>
      </c>
      <c r="W22" s="92"/>
      <c r="X22" s="92"/>
      <c r="Y22" s="102" t="s">
        <v>365</v>
      </c>
      <c r="Z22" s="103" t="s">
        <v>141</v>
      </c>
    </row>
    <row r="23" spans="1:26" s="22" customFormat="1" ht="61.5" customHeight="1" x14ac:dyDescent="0.25">
      <c r="A23" s="386"/>
      <c r="B23" s="401"/>
      <c r="C23" s="443"/>
      <c r="D23" s="407"/>
      <c r="E23" s="410"/>
      <c r="F23" s="380"/>
      <c r="G23" s="226" t="s">
        <v>265</v>
      </c>
      <c r="H23" s="92" t="s">
        <v>97</v>
      </c>
      <c r="I23" s="92" t="s">
        <v>98</v>
      </c>
      <c r="J23" s="92" t="s">
        <v>98</v>
      </c>
      <c r="K23" s="119" t="s">
        <v>313</v>
      </c>
      <c r="L23" s="322" t="s">
        <v>504</v>
      </c>
      <c r="M23" s="323">
        <f>16200000*0.85</f>
        <v>13770000</v>
      </c>
      <c r="N23" s="92">
        <v>2021</v>
      </c>
      <c r="O23" s="92">
        <v>2027</v>
      </c>
      <c r="P23" s="92"/>
      <c r="Q23" s="92"/>
      <c r="R23" s="92"/>
      <c r="S23" s="92"/>
      <c r="T23" s="92"/>
      <c r="U23" s="92"/>
      <c r="V23" s="92" t="s">
        <v>99</v>
      </c>
      <c r="W23" s="92" t="s">
        <v>99</v>
      </c>
      <c r="X23" s="92"/>
      <c r="Y23" s="107" t="s">
        <v>142</v>
      </c>
      <c r="Z23" s="103" t="s">
        <v>141</v>
      </c>
    </row>
    <row r="24" spans="1:26" s="22" customFormat="1" ht="108.75" customHeight="1" x14ac:dyDescent="0.25">
      <c r="A24" s="386"/>
      <c r="B24" s="401"/>
      <c r="C24" s="443"/>
      <c r="D24" s="407"/>
      <c r="E24" s="410"/>
      <c r="F24" s="380"/>
      <c r="G24" s="226" t="s">
        <v>314</v>
      </c>
      <c r="H24" s="92" t="s">
        <v>97</v>
      </c>
      <c r="I24" s="92" t="s">
        <v>98</v>
      </c>
      <c r="J24" s="92" t="s">
        <v>98</v>
      </c>
      <c r="K24" s="118" t="s">
        <v>315</v>
      </c>
      <c r="L24" s="106" t="s">
        <v>505</v>
      </c>
      <c r="M24" s="323">
        <f>7800000*0.85</f>
        <v>6630000</v>
      </c>
      <c r="N24" s="92">
        <v>2021</v>
      </c>
      <c r="O24" s="92">
        <v>2027</v>
      </c>
      <c r="P24" s="92"/>
      <c r="Q24" s="92" t="s">
        <v>99</v>
      </c>
      <c r="R24" s="92"/>
      <c r="S24" s="92"/>
      <c r="T24" s="92"/>
      <c r="U24" s="92"/>
      <c r="V24" s="92"/>
      <c r="W24" s="92"/>
      <c r="X24" s="92"/>
      <c r="Y24" s="107" t="s">
        <v>254</v>
      </c>
      <c r="Z24" s="103" t="s">
        <v>141</v>
      </c>
    </row>
    <row r="25" spans="1:26" s="22" customFormat="1" ht="53.25" customHeight="1" x14ac:dyDescent="0.25">
      <c r="A25" s="386"/>
      <c r="B25" s="401"/>
      <c r="C25" s="443"/>
      <c r="D25" s="407"/>
      <c r="E25" s="410"/>
      <c r="F25" s="380"/>
      <c r="G25" s="226" t="s">
        <v>316</v>
      </c>
      <c r="H25" s="92" t="s">
        <v>97</v>
      </c>
      <c r="I25" s="92" t="s">
        <v>98</v>
      </c>
      <c r="J25" s="92" t="s">
        <v>98</v>
      </c>
      <c r="K25" s="119" t="s">
        <v>318</v>
      </c>
      <c r="L25" s="363" t="s">
        <v>530</v>
      </c>
      <c r="M25" s="323">
        <f>3600000*0.85</f>
        <v>3060000</v>
      </c>
      <c r="N25" s="92">
        <v>2021</v>
      </c>
      <c r="O25" s="92">
        <v>2027</v>
      </c>
      <c r="P25" s="92" t="s">
        <v>99</v>
      </c>
      <c r="Q25" s="92" t="s">
        <v>99</v>
      </c>
      <c r="R25" s="92" t="s">
        <v>99</v>
      </c>
      <c r="S25" s="92" t="s">
        <v>99</v>
      </c>
      <c r="T25" s="92"/>
      <c r="U25" s="92"/>
      <c r="V25" s="92" t="s">
        <v>99</v>
      </c>
      <c r="W25" s="92"/>
      <c r="X25" s="92"/>
      <c r="Y25" s="107" t="s">
        <v>317</v>
      </c>
      <c r="Z25" s="103" t="s">
        <v>141</v>
      </c>
    </row>
    <row r="26" spans="1:26" s="22" customFormat="1" ht="108" customHeight="1" thickBot="1" x14ac:dyDescent="0.3">
      <c r="A26" s="387"/>
      <c r="B26" s="402"/>
      <c r="C26" s="444"/>
      <c r="D26" s="408"/>
      <c r="E26" s="411"/>
      <c r="F26" s="381"/>
      <c r="G26" s="93" t="s">
        <v>343</v>
      </c>
      <c r="H26" s="94" t="s">
        <v>271</v>
      </c>
      <c r="I26" s="94" t="s">
        <v>98</v>
      </c>
      <c r="J26" s="94" t="s">
        <v>98</v>
      </c>
      <c r="K26" s="173" t="s">
        <v>479</v>
      </c>
      <c r="L26" s="242" t="s">
        <v>506</v>
      </c>
      <c r="M26" s="361">
        <f>6240000*0.85</f>
        <v>5304000</v>
      </c>
      <c r="N26" s="94">
        <v>2022</v>
      </c>
      <c r="O26" s="94">
        <v>2027</v>
      </c>
      <c r="P26" s="94" t="s">
        <v>99</v>
      </c>
      <c r="Q26" s="94"/>
      <c r="R26" s="94"/>
      <c r="S26" s="94" t="s">
        <v>99</v>
      </c>
      <c r="T26" s="94"/>
      <c r="U26" s="94"/>
      <c r="V26" s="356" t="s">
        <v>99</v>
      </c>
      <c r="W26" s="94"/>
      <c r="X26" s="94"/>
      <c r="Y26" s="111" t="s">
        <v>249</v>
      </c>
      <c r="Z26" s="112" t="s">
        <v>141</v>
      </c>
    </row>
    <row r="27" spans="1:26" s="22" customFormat="1" ht="372" customHeight="1" x14ac:dyDescent="0.25">
      <c r="A27" s="385">
        <v>3</v>
      </c>
      <c r="B27" s="430" t="s">
        <v>67</v>
      </c>
      <c r="C27" s="442" t="s">
        <v>91</v>
      </c>
      <c r="D27" s="406">
        <v>47325615</v>
      </c>
      <c r="E27" s="409">
        <v>600083811</v>
      </c>
      <c r="F27" s="379" t="s">
        <v>68</v>
      </c>
      <c r="G27" s="214" t="s">
        <v>324</v>
      </c>
      <c r="H27" s="164" t="s">
        <v>97</v>
      </c>
      <c r="I27" s="164" t="s">
        <v>98</v>
      </c>
      <c r="J27" s="164" t="s">
        <v>98</v>
      </c>
      <c r="K27" s="215" t="s">
        <v>325</v>
      </c>
      <c r="L27" s="364" t="s">
        <v>507</v>
      </c>
      <c r="M27" s="324">
        <f>20400000*0.85</f>
        <v>17340000</v>
      </c>
      <c r="N27" s="164">
        <v>2021</v>
      </c>
      <c r="O27" s="164">
        <v>2027</v>
      </c>
      <c r="P27" s="164"/>
      <c r="Q27" s="164" t="s">
        <v>99</v>
      </c>
      <c r="R27" s="164" t="s">
        <v>99</v>
      </c>
      <c r="S27" s="164" t="s">
        <v>99</v>
      </c>
      <c r="T27" s="164"/>
      <c r="U27" s="164"/>
      <c r="V27" s="213" t="s">
        <v>415</v>
      </c>
      <c r="W27" s="164"/>
      <c r="X27" s="164"/>
      <c r="Y27" s="165" t="s">
        <v>255</v>
      </c>
      <c r="Z27" s="166" t="s">
        <v>141</v>
      </c>
    </row>
    <row r="28" spans="1:26" s="22" customFormat="1" ht="90" customHeight="1" x14ac:dyDescent="0.25">
      <c r="A28" s="386"/>
      <c r="B28" s="431"/>
      <c r="C28" s="443"/>
      <c r="D28" s="407"/>
      <c r="E28" s="410"/>
      <c r="F28" s="380"/>
      <c r="G28" s="226" t="s">
        <v>319</v>
      </c>
      <c r="H28" s="92" t="s">
        <v>97</v>
      </c>
      <c r="I28" s="92" t="s">
        <v>98</v>
      </c>
      <c r="J28" s="92" t="s">
        <v>98</v>
      </c>
      <c r="K28" s="115" t="s">
        <v>320</v>
      </c>
      <c r="L28" s="325" t="s">
        <v>508</v>
      </c>
      <c r="M28" s="323">
        <f>8400000*0.85</f>
        <v>7140000</v>
      </c>
      <c r="N28" s="92">
        <v>2021</v>
      </c>
      <c r="O28" s="92">
        <v>2027</v>
      </c>
      <c r="P28" s="92"/>
      <c r="Q28" s="92" t="s">
        <v>99</v>
      </c>
      <c r="R28" s="92"/>
      <c r="S28" s="92" t="s">
        <v>99</v>
      </c>
      <c r="T28" s="92"/>
      <c r="U28" s="92"/>
      <c r="V28" s="279" t="s">
        <v>482</v>
      </c>
      <c r="W28" s="92"/>
      <c r="X28" s="92"/>
      <c r="Y28" s="107" t="s">
        <v>326</v>
      </c>
      <c r="Z28" s="103" t="s">
        <v>141</v>
      </c>
    </row>
    <row r="29" spans="1:26" s="22" customFormat="1" ht="209.25" customHeight="1" x14ac:dyDescent="0.25">
      <c r="A29" s="386"/>
      <c r="B29" s="431"/>
      <c r="C29" s="443"/>
      <c r="D29" s="407"/>
      <c r="E29" s="410"/>
      <c r="F29" s="380"/>
      <c r="G29" s="226" t="s">
        <v>321</v>
      </c>
      <c r="H29" s="92" t="s">
        <v>97</v>
      </c>
      <c r="I29" s="92" t="s">
        <v>98</v>
      </c>
      <c r="J29" s="92" t="s">
        <v>98</v>
      </c>
      <c r="K29" s="26" t="s">
        <v>322</v>
      </c>
      <c r="L29" s="326" t="s">
        <v>508</v>
      </c>
      <c r="M29" s="323">
        <f>8400000*0.85</f>
        <v>7140000</v>
      </c>
      <c r="N29" s="92">
        <v>2021</v>
      </c>
      <c r="O29" s="92">
        <v>2027</v>
      </c>
      <c r="P29" s="92"/>
      <c r="Q29" s="92" t="s">
        <v>99</v>
      </c>
      <c r="R29" s="92"/>
      <c r="S29" s="92" t="s">
        <v>99</v>
      </c>
      <c r="T29" s="92"/>
      <c r="U29" s="92"/>
      <c r="V29" s="171" t="s">
        <v>99</v>
      </c>
      <c r="W29" s="92"/>
      <c r="X29" s="92"/>
      <c r="Y29" s="107" t="s">
        <v>326</v>
      </c>
      <c r="Z29" s="103" t="s">
        <v>141</v>
      </c>
    </row>
    <row r="30" spans="1:26" s="22" customFormat="1" ht="81.75" customHeight="1" x14ac:dyDescent="0.25">
      <c r="A30" s="386"/>
      <c r="B30" s="431"/>
      <c r="C30" s="443"/>
      <c r="D30" s="407"/>
      <c r="E30" s="410"/>
      <c r="F30" s="380"/>
      <c r="G30" s="226" t="s">
        <v>266</v>
      </c>
      <c r="H30" s="92" t="s">
        <v>97</v>
      </c>
      <c r="I30" s="92" t="s">
        <v>98</v>
      </c>
      <c r="J30" s="92" t="s">
        <v>98</v>
      </c>
      <c r="K30" s="223" t="s">
        <v>441</v>
      </c>
      <c r="L30" s="321" t="s">
        <v>509</v>
      </c>
      <c r="M30" s="323">
        <f>13200000*0.85</f>
        <v>11220000</v>
      </c>
      <c r="N30" s="92">
        <v>2021</v>
      </c>
      <c r="O30" s="92">
        <v>2027</v>
      </c>
      <c r="P30" s="92"/>
      <c r="Q30" s="92"/>
      <c r="R30" s="92"/>
      <c r="S30" s="92"/>
      <c r="T30" s="92"/>
      <c r="U30" s="92"/>
      <c r="V30" s="92" t="s">
        <v>99</v>
      </c>
      <c r="W30" s="92" t="s">
        <v>99</v>
      </c>
      <c r="X30" s="92"/>
      <c r="Y30" s="107" t="s">
        <v>326</v>
      </c>
      <c r="Z30" s="103" t="s">
        <v>141</v>
      </c>
    </row>
    <row r="31" spans="1:26" s="313" customFormat="1" ht="81.75" customHeight="1" x14ac:dyDescent="0.25">
      <c r="A31" s="386"/>
      <c r="B31" s="431"/>
      <c r="C31" s="443"/>
      <c r="D31" s="407"/>
      <c r="E31" s="410"/>
      <c r="F31" s="380"/>
      <c r="G31" s="332" t="s">
        <v>244</v>
      </c>
      <c r="H31" s="333" t="s">
        <v>97</v>
      </c>
      <c r="I31" s="333" t="s">
        <v>98</v>
      </c>
      <c r="J31" s="333" t="s">
        <v>98</v>
      </c>
      <c r="K31" s="334" t="s">
        <v>115</v>
      </c>
      <c r="L31" s="331">
        <v>2400000</v>
      </c>
      <c r="M31" s="330">
        <f>2400000*0.85</f>
        <v>2040000</v>
      </c>
      <c r="N31" s="333">
        <v>2022</v>
      </c>
      <c r="O31" s="333">
        <v>2027</v>
      </c>
      <c r="P31" s="333"/>
      <c r="Q31" s="333"/>
      <c r="R31" s="333"/>
      <c r="S31" s="333"/>
      <c r="T31" s="333"/>
      <c r="U31" s="333"/>
      <c r="V31" s="333"/>
      <c r="W31" s="333"/>
      <c r="X31" s="333" t="s">
        <v>99</v>
      </c>
      <c r="Y31" s="335" t="s">
        <v>326</v>
      </c>
      <c r="Z31" s="336" t="s">
        <v>141</v>
      </c>
    </row>
    <row r="32" spans="1:26" s="22" customFormat="1" ht="167.25" customHeight="1" thickBot="1" x14ac:dyDescent="0.3">
      <c r="A32" s="387"/>
      <c r="B32" s="434"/>
      <c r="C32" s="444"/>
      <c r="D32" s="408"/>
      <c r="E32" s="411"/>
      <c r="F32" s="381"/>
      <c r="G32" s="30" t="s">
        <v>292</v>
      </c>
      <c r="H32" s="94" t="s">
        <v>97</v>
      </c>
      <c r="I32" s="94" t="s">
        <v>98</v>
      </c>
      <c r="J32" s="94" t="s">
        <v>98</v>
      </c>
      <c r="K32" s="224" t="s">
        <v>323</v>
      </c>
      <c r="L32" s="365" t="s">
        <v>510</v>
      </c>
      <c r="M32" s="361">
        <f>2400000*0.85</f>
        <v>2040000</v>
      </c>
      <c r="N32" s="94">
        <v>2021</v>
      </c>
      <c r="O32" s="94">
        <v>2027</v>
      </c>
      <c r="P32" s="94"/>
      <c r="Q32" s="94"/>
      <c r="R32" s="94"/>
      <c r="S32" s="94"/>
      <c r="T32" s="94"/>
      <c r="U32" s="94" t="s">
        <v>99</v>
      </c>
      <c r="V32" s="94" t="s">
        <v>99</v>
      </c>
      <c r="W32" s="94" t="s">
        <v>99</v>
      </c>
      <c r="X32" s="94"/>
      <c r="Y32" s="111" t="s">
        <v>326</v>
      </c>
      <c r="Z32" s="112" t="s">
        <v>141</v>
      </c>
    </row>
    <row r="33" spans="1:26" ht="241.5" customHeight="1" x14ac:dyDescent="0.25">
      <c r="A33" s="385">
        <v>4</v>
      </c>
      <c r="B33" s="430" t="s">
        <v>69</v>
      </c>
      <c r="C33" s="442" t="s">
        <v>91</v>
      </c>
      <c r="D33" s="406">
        <v>49872265</v>
      </c>
      <c r="E33" s="409">
        <v>600083888</v>
      </c>
      <c r="F33" s="379">
        <v>600083888</v>
      </c>
      <c r="G33" s="195" t="s">
        <v>116</v>
      </c>
      <c r="H33" s="217" t="s">
        <v>97</v>
      </c>
      <c r="I33" s="164" t="s">
        <v>98</v>
      </c>
      <c r="J33" s="164" t="s">
        <v>98</v>
      </c>
      <c r="K33" s="218" t="s">
        <v>117</v>
      </c>
      <c r="L33" s="219">
        <v>2500000</v>
      </c>
      <c r="M33" s="212">
        <f t="shared" ref="M33:M38" si="0">L33*0.85</f>
        <v>2125000</v>
      </c>
      <c r="N33" s="164">
        <v>2021</v>
      </c>
      <c r="O33" s="164">
        <v>2025</v>
      </c>
      <c r="P33" s="164"/>
      <c r="Q33" s="164" t="s">
        <v>118</v>
      </c>
      <c r="R33" s="164"/>
      <c r="S33" s="164" t="s">
        <v>118</v>
      </c>
      <c r="T33" s="164"/>
      <c r="U33" s="164"/>
      <c r="V33" s="164"/>
      <c r="W33" s="164"/>
      <c r="X33" s="164"/>
      <c r="Y33" s="164" t="s">
        <v>142</v>
      </c>
      <c r="Z33" s="166" t="s">
        <v>141</v>
      </c>
    </row>
    <row r="34" spans="1:26" ht="180.75" customHeight="1" x14ac:dyDescent="0.25">
      <c r="A34" s="386"/>
      <c r="B34" s="431"/>
      <c r="C34" s="443"/>
      <c r="D34" s="407"/>
      <c r="E34" s="410"/>
      <c r="F34" s="380"/>
      <c r="G34" s="124" t="s">
        <v>119</v>
      </c>
      <c r="H34" s="92" t="s">
        <v>97</v>
      </c>
      <c r="I34" s="92" t="s">
        <v>98</v>
      </c>
      <c r="J34" s="92" t="s">
        <v>98</v>
      </c>
      <c r="K34" s="117" t="s">
        <v>120</v>
      </c>
      <c r="L34" s="106">
        <v>900000</v>
      </c>
      <c r="M34" s="139">
        <f t="shared" si="0"/>
        <v>765000</v>
      </c>
      <c r="N34" s="92">
        <v>2021</v>
      </c>
      <c r="O34" s="92">
        <v>2025</v>
      </c>
      <c r="P34" s="92"/>
      <c r="Q34" s="92"/>
      <c r="R34" s="92" t="s">
        <v>118</v>
      </c>
      <c r="S34" s="92"/>
      <c r="T34" s="92"/>
      <c r="U34" s="92"/>
      <c r="V34" s="92"/>
      <c r="W34" s="92"/>
      <c r="X34" s="92"/>
      <c r="Y34" s="92" t="s">
        <v>142</v>
      </c>
      <c r="Z34" s="103" t="s">
        <v>141</v>
      </c>
    </row>
    <row r="35" spans="1:26" ht="168.75" customHeight="1" x14ac:dyDescent="0.25">
      <c r="A35" s="386"/>
      <c r="B35" s="431"/>
      <c r="C35" s="443"/>
      <c r="D35" s="407"/>
      <c r="E35" s="410"/>
      <c r="F35" s="380"/>
      <c r="G35" s="28" t="s">
        <v>121</v>
      </c>
      <c r="H35" s="92" t="s">
        <v>97</v>
      </c>
      <c r="I35" s="92" t="s">
        <v>98</v>
      </c>
      <c r="J35" s="92" t="s">
        <v>98</v>
      </c>
      <c r="K35" s="123" t="s">
        <v>122</v>
      </c>
      <c r="L35" s="106">
        <v>700000</v>
      </c>
      <c r="M35" s="139">
        <f t="shared" si="0"/>
        <v>595000</v>
      </c>
      <c r="N35" s="92">
        <v>2023</v>
      </c>
      <c r="O35" s="92">
        <v>2025</v>
      </c>
      <c r="P35" s="92"/>
      <c r="Q35" s="92"/>
      <c r="R35" s="92"/>
      <c r="S35" s="92" t="s">
        <v>118</v>
      </c>
      <c r="T35" s="92"/>
      <c r="U35" s="92"/>
      <c r="V35" s="92"/>
      <c r="W35" s="92"/>
      <c r="X35" s="92"/>
      <c r="Y35" s="92" t="s">
        <v>142</v>
      </c>
      <c r="Z35" s="103" t="s">
        <v>141</v>
      </c>
    </row>
    <row r="36" spans="1:26" ht="90" customHeight="1" x14ac:dyDescent="0.25">
      <c r="A36" s="386"/>
      <c r="B36" s="431"/>
      <c r="C36" s="443"/>
      <c r="D36" s="407"/>
      <c r="E36" s="410"/>
      <c r="F36" s="380"/>
      <c r="G36" s="28" t="s">
        <v>111</v>
      </c>
      <c r="H36" s="92" t="s">
        <v>97</v>
      </c>
      <c r="I36" s="92" t="s">
        <v>98</v>
      </c>
      <c r="J36" s="125" t="s">
        <v>98</v>
      </c>
      <c r="K36" s="118" t="s">
        <v>123</v>
      </c>
      <c r="L36" s="130">
        <v>600000</v>
      </c>
      <c r="M36" s="139">
        <f t="shared" si="0"/>
        <v>510000</v>
      </c>
      <c r="N36" s="92">
        <v>2023</v>
      </c>
      <c r="O36" s="92">
        <v>2025</v>
      </c>
      <c r="P36" s="92"/>
      <c r="Q36" s="92" t="s">
        <v>99</v>
      </c>
      <c r="R36" s="92" t="s">
        <v>99</v>
      </c>
      <c r="S36" s="92" t="s">
        <v>99</v>
      </c>
      <c r="T36" s="92"/>
      <c r="U36" s="92"/>
      <c r="V36" s="92" t="s">
        <v>99</v>
      </c>
      <c r="W36" s="92"/>
      <c r="X36" s="92"/>
      <c r="Y36" s="92" t="s">
        <v>142</v>
      </c>
      <c r="Z36" s="103" t="s">
        <v>141</v>
      </c>
    </row>
    <row r="37" spans="1:26" ht="90" customHeight="1" x14ac:dyDescent="0.25">
      <c r="A37" s="386"/>
      <c r="B37" s="431"/>
      <c r="C37" s="443"/>
      <c r="D37" s="407"/>
      <c r="E37" s="410"/>
      <c r="F37" s="380"/>
      <c r="G37" s="28" t="s">
        <v>124</v>
      </c>
      <c r="H37" s="92" t="s">
        <v>97</v>
      </c>
      <c r="I37" s="92" t="s">
        <v>98</v>
      </c>
      <c r="J37" s="92" t="s">
        <v>98</v>
      </c>
      <c r="K37" s="117" t="s">
        <v>125</v>
      </c>
      <c r="L37" s="106">
        <v>70000</v>
      </c>
      <c r="M37" s="139">
        <f t="shared" si="0"/>
        <v>59500</v>
      </c>
      <c r="N37" s="92">
        <v>2021</v>
      </c>
      <c r="O37" s="92">
        <v>2025</v>
      </c>
      <c r="P37" s="92" t="s">
        <v>118</v>
      </c>
      <c r="Q37" s="92" t="s">
        <v>118</v>
      </c>
      <c r="R37" s="92" t="s">
        <v>118</v>
      </c>
      <c r="S37" s="92" t="s">
        <v>118</v>
      </c>
      <c r="T37" s="92"/>
      <c r="U37" s="92" t="s">
        <v>99</v>
      </c>
      <c r="V37" s="102" t="s">
        <v>361</v>
      </c>
      <c r="W37" s="92"/>
      <c r="X37" s="92"/>
      <c r="Y37" s="92" t="s">
        <v>142</v>
      </c>
      <c r="Z37" s="103" t="s">
        <v>141</v>
      </c>
    </row>
    <row r="38" spans="1:26" s="22" customFormat="1" ht="90" customHeight="1" thickBot="1" x14ac:dyDescent="0.3">
      <c r="A38" s="387"/>
      <c r="B38" s="434"/>
      <c r="C38" s="444"/>
      <c r="D38" s="408"/>
      <c r="E38" s="411"/>
      <c r="F38" s="381"/>
      <c r="G38" s="280" t="s">
        <v>236</v>
      </c>
      <c r="H38" s="281" t="s">
        <v>97</v>
      </c>
      <c r="I38" s="281" t="s">
        <v>98</v>
      </c>
      <c r="J38" s="281" t="s">
        <v>98</v>
      </c>
      <c r="K38" s="282" t="s">
        <v>237</v>
      </c>
      <c r="L38" s="283">
        <v>400000</v>
      </c>
      <c r="M38" s="284">
        <f t="shared" si="0"/>
        <v>340000</v>
      </c>
      <c r="N38" s="281">
        <v>2020</v>
      </c>
      <c r="O38" s="281">
        <v>2025</v>
      </c>
      <c r="P38" s="94"/>
      <c r="Q38" s="94"/>
      <c r="R38" s="94"/>
      <c r="S38" s="94"/>
      <c r="T38" s="94"/>
      <c r="U38" s="94"/>
      <c r="V38" s="149" t="s">
        <v>404</v>
      </c>
      <c r="W38" s="281"/>
      <c r="X38" s="281"/>
      <c r="Y38" s="281" t="s">
        <v>142</v>
      </c>
      <c r="Z38" s="265" t="s">
        <v>141</v>
      </c>
    </row>
    <row r="39" spans="1:26" ht="90" customHeight="1" x14ac:dyDescent="0.25">
      <c r="A39" s="385">
        <v>5</v>
      </c>
      <c r="B39" s="400" t="s">
        <v>70</v>
      </c>
      <c r="C39" s="442" t="s">
        <v>91</v>
      </c>
      <c r="D39" s="406">
        <v>47326204</v>
      </c>
      <c r="E39" s="409">
        <v>600083675</v>
      </c>
      <c r="F39" s="379">
        <v>600083675</v>
      </c>
      <c r="G39" s="220" t="s">
        <v>366</v>
      </c>
      <c r="H39" s="164" t="s">
        <v>97</v>
      </c>
      <c r="I39" s="164" t="s">
        <v>98</v>
      </c>
      <c r="J39" s="164" t="s">
        <v>98</v>
      </c>
      <c r="K39" s="193" t="s">
        <v>126</v>
      </c>
      <c r="L39" s="221" t="s">
        <v>367</v>
      </c>
      <c r="M39" s="212">
        <v>680000</v>
      </c>
      <c r="N39" s="165" t="s">
        <v>368</v>
      </c>
      <c r="O39" s="165" t="s">
        <v>369</v>
      </c>
      <c r="P39" s="164"/>
      <c r="Q39" s="164" t="s">
        <v>118</v>
      </c>
      <c r="R39" s="164"/>
      <c r="S39" s="164" t="s">
        <v>118</v>
      </c>
      <c r="T39" s="164"/>
      <c r="U39" s="164"/>
      <c r="V39" s="164"/>
      <c r="W39" s="164"/>
      <c r="X39" s="164"/>
      <c r="Y39" s="164" t="s">
        <v>254</v>
      </c>
      <c r="Z39" s="166" t="s">
        <v>141</v>
      </c>
    </row>
    <row r="40" spans="1:26" ht="90" customHeight="1" x14ac:dyDescent="0.25">
      <c r="A40" s="386"/>
      <c r="B40" s="401"/>
      <c r="C40" s="443"/>
      <c r="D40" s="407"/>
      <c r="E40" s="410"/>
      <c r="F40" s="380"/>
      <c r="G40" s="28" t="s">
        <v>127</v>
      </c>
      <c r="H40" s="92" t="s">
        <v>97</v>
      </c>
      <c r="I40" s="92" t="s">
        <v>98</v>
      </c>
      <c r="J40" s="92" t="s">
        <v>98</v>
      </c>
      <c r="K40" s="118" t="s">
        <v>128</v>
      </c>
      <c r="L40" s="104" t="s">
        <v>370</v>
      </c>
      <c r="M40" s="139">
        <v>680000</v>
      </c>
      <c r="N40" s="102" t="s">
        <v>371</v>
      </c>
      <c r="O40" s="102" t="s">
        <v>372</v>
      </c>
      <c r="P40" s="92"/>
      <c r="Q40" s="92"/>
      <c r="R40" s="92"/>
      <c r="S40" s="92" t="s">
        <v>118</v>
      </c>
      <c r="T40" s="92"/>
      <c r="U40" s="92"/>
      <c r="V40" s="92"/>
      <c r="W40" s="92"/>
      <c r="X40" s="92"/>
      <c r="Y40" s="92" t="s">
        <v>254</v>
      </c>
      <c r="Z40" s="103" t="s">
        <v>141</v>
      </c>
    </row>
    <row r="41" spans="1:26" ht="90" customHeight="1" x14ac:dyDescent="0.25">
      <c r="A41" s="386"/>
      <c r="B41" s="401"/>
      <c r="C41" s="443"/>
      <c r="D41" s="407"/>
      <c r="E41" s="410"/>
      <c r="F41" s="380"/>
      <c r="G41" s="28" t="s">
        <v>373</v>
      </c>
      <c r="H41" s="92" t="s">
        <v>97</v>
      </c>
      <c r="I41" s="92" t="s">
        <v>98</v>
      </c>
      <c r="J41" s="92" t="s">
        <v>98</v>
      </c>
      <c r="K41" s="117" t="s">
        <v>374</v>
      </c>
      <c r="L41" s="108" t="s">
        <v>375</v>
      </c>
      <c r="M41" s="139">
        <v>850000</v>
      </c>
      <c r="N41" s="107" t="s">
        <v>376</v>
      </c>
      <c r="O41" s="107" t="s">
        <v>377</v>
      </c>
      <c r="P41" s="92"/>
      <c r="Q41" s="92"/>
      <c r="R41" s="92"/>
      <c r="S41" s="92" t="s">
        <v>118</v>
      </c>
      <c r="T41" s="92"/>
      <c r="U41" s="92"/>
      <c r="V41" s="92"/>
      <c r="W41" s="92"/>
      <c r="X41" s="92"/>
      <c r="Y41" s="107" t="s">
        <v>277</v>
      </c>
      <c r="Z41" s="103" t="s">
        <v>141</v>
      </c>
    </row>
    <row r="42" spans="1:26" ht="105" customHeight="1" x14ac:dyDescent="0.25">
      <c r="A42" s="386"/>
      <c r="B42" s="401"/>
      <c r="C42" s="443"/>
      <c r="D42" s="407"/>
      <c r="E42" s="410"/>
      <c r="F42" s="380"/>
      <c r="G42" s="126" t="s">
        <v>130</v>
      </c>
      <c r="H42" s="92" t="s">
        <v>97</v>
      </c>
      <c r="I42" s="92" t="s">
        <v>98</v>
      </c>
      <c r="J42" s="125" t="s">
        <v>98</v>
      </c>
      <c r="K42" s="117" t="s">
        <v>131</v>
      </c>
      <c r="L42" s="129" t="s">
        <v>442</v>
      </c>
      <c r="M42" s="139">
        <v>4420000</v>
      </c>
      <c r="N42" s="107" t="s">
        <v>378</v>
      </c>
      <c r="O42" s="107" t="s">
        <v>379</v>
      </c>
      <c r="P42" s="92"/>
      <c r="Q42" s="92"/>
      <c r="R42" s="92" t="s">
        <v>118</v>
      </c>
      <c r="S42" s="92" t="s">
        <v>118</v>
      </c>
      <c r="T42" s="92"/>
      <c r="U42" s="92"/>
      <c r="V42" s="92"/>
      <c r="W42" s="92"/>
      <c r="X42" s="92"/>
      <c r="Y42" s="92" t="s">
        <v>254</v>
      </c>
      <c r="Z42" s="103" t="s">
        <v>141</v>
      </c>
    </row>
    <row r="43" spans="1:26" s="22" customFormat="1" ht="75" customHeight="1" x14ac:dyDescent="0.25">
      <c r="A43" s="386"/>
      <c r="B43" s="401"/>
      <c r="C43" s="443"/>
      <c r="D43" s="407"/>
      <c r="E43" s="410"/>
      <c r="F43" s="380"/>
      <c r="G43" s="90" t="s">
        <v>289</v>
      </c>
      <c r="H43" s="91" t="s">
        <v>97</v>
      </c>
      <c r="I43" s="91" t="s">
        <v>98</v>
      </c>
      <c r="J43" s="91" t="s">
        <v>98</v>
      </c>
      <c r="K43" s="113" t="s">
        <v>239</v>
      </c>
      <c r="L43" s="105">
        <v>800000</v>
      </c>
      <c r="M43" s="138"/>
      <c r="N43" s="102">
        <v>2023</v>
      </c>
      <c r="O43" s="102">
        <v>2024</v>
      </c>
      <c r="P43" s="91"/>
      <c r="Q43" s="91"/>
      <c r="R43" s="91"/>
      <c r="S43" s="91"/>
      <c r="T43" s="91"/>
      <c r="U43" s="91"/>
      <c r="V43" s="91" t="s">
        <v>149</v>
      </c>
      <c r="W43" s="91"/>
      <c r="X43" s="91"/>
      <c r="Y43" s="91" t="s">
        <v>100</v>
      </c>
      <c r="Z43" s="103" t="s">
        <v>141</v>
      </c>
    </row>
    <row r="44" spans="1:26" s="22" customFormat="1" ht="78.75" customHeight="1" x14ac:dyDescent="0.25">
      <c r="A44" s="386"/>
      <c r="B44" s="401"/>
      <c r="C44" s="443"/>
      <c r="D44" s="407"/>
      <c r="E44" s="410"/>
      <c r="F44" s="380"/>
      <c r="G44" s="28" t="s">
        <v>290</v>
      </c>
      <c r="H44" s="92" t="s">
        <v>97</v>
      </c>
      <c r="I44" s="92" t="s">
        <v>98</v>
      </c>
      <c r="J44" s="92" t="s">
        <v>98</v>
      </c>
      <c r="K44" s="119" t="s">
        <v>291</v>
      </c>
      <c r="L44" s="120">
        <v>8000000</v>
      </c>
      <c r="M44" s="139">
        <f>L44*0.85</f>
        <v>6800000</v>
      </c>
      <c r="N44" s="107">
        <v>2021</v>
      </c>
      <c r="O44" s="107">
        <v>2027</v>
      </c>
      <c r="P44" s="92"/>
      <c r="Q44" s="92"/>
      <c r="R44" s="92"/>
      <c r="S44" s="92"/>
      <c r="T44" s="92"/>
      <c r="U44" s="92"/>
      <c r="V44" s="92" t="s">
        <v>99</v>
      </c>
      <c r="W44" s="92" t="s">
        <v>99</v>
      </c>
      <c r="X44" s="92"/>
      <c r="Y44" s="107" t="s">
        <v>273</v>
      </c>
      <c r="Z44" s="103" t="s">
        <v>141</v>
      </c>
    </row>
    <row r="45" spans="1:26" s="22" customFormat="1" ht="111.75" customHeight="1" x14ac:dyDescent="0.25">
      <c r="A45" s="386"/>
      <c r="B45" s="401"/>
      <c r="C45" s="443"/>
      <c r="D45" s="407"/>
      <c r="E45" s="410"/>
      <c r="F45" s="380"/>
      <c r="G45" s="28" t="s">
        <v>292</v>
      </c>
      <c r="H45" s="92" t="s">
        <v>97</v>
      </c>
      <c r="I45" s="92" t="s">
        <v>98</v>
      </c>
      <c r="J45" s="92" t="s">
        <v>98</v>
      </c>
      <c r="K45" s="119" t="s">
        <v>274</v>
      </c>
      <c r="L45" s="120">
        <v>1000000</v>
      </c>
      <c r="M45" s="139">
        <f t="shared" ref="M45:M49" si="1">L45*0.85</f>
        <v>850000</v>
      </c>
      <c r="N45" s="107">
        <v>2021</v>
      </c>
      <c r="O45" s="107">
        <v>2027</v>
      </c>
      <c r="P45" s="92"/>
      <c r="Q45" s="92"/>
      <c r="R45" s="92"/>
      <c r="S45" s="92"/>
      <c r="T45" s="92"/>
      <c r="U45" s="92" t="s">
        <v>99</v>
      </c>
      <c r="V45" s="92" t="s">
        <v>99</v>
      </c>
      <c r="W45" s="92"/>
      <c r="X45" s="92"/>
      <c r="Y45" s="92" t="s">
        <v>254</v>
      </c>
      <c r="Z45" s="103" t="s">
        <v>141</v>
      </c>
    </row>
    <row r="46" spans="1:26" s="22" customFormat="1" ht="83.25" customHeight="1" x14ac:dyDescent="0.25">
      <c r="A46" s="386"/>
      <c r="B46" s="401"/>
      <c r="C46" s="443"/>
      <c r="D46" s="407"/>
      <c r="E46" s="410"/>
      <c r="F46" s="380"/>
      <c r="G46" s="126" t="s">
        <v>293</v>
      </c>
      <c r="H46" s="92" t="s">
        <v>271</v>
      </c>
      <c r="I46" s="92" t="s">
        <v>98</v>
      </c>
      <c r="J46" s="92" t="s">
        <v>98</v>
      </c>
      <c r="K46" s="119" t="s">
        <v>336</v>
      </c>
      <c r="L46" s="120">
        <v>1000000</v>
      </c>
      <c r="M46" s="139">
        <f t="shared" si="1"/>
        <v>850000</v>
      </c>
      <c r="N46" s="107">
        <v>2021</v>
      </c>
      <c r="O46" s="107">
        <v>2027</v>
      </c>
      <c r="P46" s="92"/>
      <c r="Q46" s="92"/>
      <c r="R46" s="312" t="s">
        <v>99</v>
      </c>
      <c r="S46" s="92"/>
      <c r="T46" s="92"/>
      <c r="U46" s="92"/>
      <c r="V46" s="171" t="s">
        <v>99</v>
      </c>
      <c r="W46" s="92"/>
      <c r="X46" s="92"/>
      <c r="Y46" s="92" t="s">
        <v>254</v>
      </c>
      <c r="Z46" s="103" t="s">
        <v>141</v>
      </c>
    </row>
    <row r="47" spans="1:26" s="22" customFormat="1" ht="75" customHeight="1" x14ac:dyDescent="0.25">
      <c r="A47" s="386"/>
      <c r="B47" s="401"/>
      <c r="C47" s="443"/>
      <c r="D47" s="407"/>
      <c r="E47" s="410"/>
      <c r="F47" s="380"/>
      <c r="G47" s="126" t="s">
        <v>294</v>
      </c>
      <c r="H47" s="92" t="s">
        <v>271</v>
      </c>
      <c r="I47" s="92" t="s">
        <v>98</v>
      </c>
      <c r="J47" s="92" t="s">
        <v>98</v>
      </c>
      <c r="K47" s="119" t="s">
        <v>337</v>
      </c>
      <c r="L47" s="106" t="s">
        <v>345</v>
      </c>
      <c r="M47" s="139">
        <v>4420000</v>
      </c>
      <c r="N47" s="107">
        <v>2021</v>
      </c>
      <c r="O47" s="107">
        <v>2027</v>
      </c>
      <c r="P47" s="92"/>
      <c r="Q47" s="92"/>
      <c r="R47" s="92"/>
      <c r="S47" s="92"/>
      <c r="T47" s="92"/>
      <c r="U47" s="92"/>
      <c r="V47" s="92" t="s">
        <v>99</v>
      </c>
      <c r="W47" s="92"/>
      <c r="X47" s="92"/>
      <c r="Y47" s="92" t="s">
        <v>254</v>
      </c>
      <c r="Z47" s="103" t="s">
        <v>141</v>
      </c>
    </row>
    <row r="48" spans="1:26" s="22" customFormat="1" ht="120" customHeight="1" x14ac:dyDescent="0.25">
      <c r="A48" s="386"/>
      <c r="B48" s="401"/>
      <c r="C48" s="443"/>
      <c r="D48" s="407"/>
      <c r="E48" s="410"/>
      <c r="F48" s="380"/>
      <c r="G48" s="126" t="s">
        <v>275</v>
      </c>
      <c r="H48" s="92" t="s">
        <v>271</v>
      </c>
      <c r="I48" s="92" t="s">
        <v>98</v>
      </c>
      <c r="J48" s="92" t="s">
        <v>98</v>
      </c>
      <c r="K48" s="132" t="s">
        <v>276</v>
      </c>
      <c r="L48" s="120">
        <v>1500000</v>
      </c>
      <c r="M48" s="139">
        <f t="shared" si="1"/>
        <v>1275000</v>
      </c>
      <c r="N48" s="107">
        <v>2021</v>
      </c>
      <c r="O48" s="107">
        <v>2027</v>
      </c>
      <c r="P48" s="92"/>
      <c r="Q48" s="92" t="s">
        <v>99</v>
      </c>
      <c r="R48" s="92" t="s">
        <v>99</v>
      </c>
      <c r="S48" s="92" t="s">
        <v>99</v>
      </c>
      <c r="T48" s="92"/>
      <c r="U48" s="92"/>
      <c r="V48" s="92" t="s">
        <v>99</v>
      </c>
      <c r="W48" s="92"/>
      <c r="X48" s="92"/>
      <c r="Y48" s="92" t="s">
        <v>254</v>
      </c>
      <c r="Z48" s="103" t="s">
        <v>141</v>
      </c>
    </row>
    <row r="49" spans="1:26" s="22" customFormat="1" ht="92.25" customHeight="1" thickBot="1" x14ac:dyDescent="0.3">
      <c r="A49" s="387"/>
      <c r="B49" s="402"/>
      <c r="C49" s="444"/>
      <c r="D49" s="408"/>
      <c r="E49" s="411"/>
      <c r="F49" s="381"/>
      <c r="G49" s="131" t="s">
        <v>333</v>
      </c>
      <c r="H49" s="94" t="s">
        <v>97</v>
      </c>
      <c r="I49" s="94" t="s">
        <v>98</v>
      </c>
      <c r="J49" s="94" t="s">
        <v>98</v>
      </c>
      <c r="K49" s="133" t="s">
        <v>334</v>
      </c>
      <c r="L49" s="122">
        <v>5000000</v>
      </c>
      <c r="M49" s="140">
        <f t="shared" si="1"/>
        <v>4250000</v>
      </c>
      <c r="N49" s="111">
        <v>2021</v>
      </c>
      <c r="O49" s="111">
        <v>2027</v>
      </c>
      <c r="P49" s="94" t="s">
        <v>99</v>
      </c>
      <c r="Q49" s="94" t="s">
        <v>99</v>
      </c>
      <c r="R49" s="94" t="s">
        <v>99</v>
      </c>
      <c r="S49" s="94" t="s">
        <v>99</v>
      </c>
      <c r="T49" s="94"/>
      <c r="U49" s="94"/>
      <c r="V49" s="356" t="s">
        <v>99</v>
      </c>
      <c r="W49" s="94"/>
      <c r="X49" s="94"/>
      <c r="Y49" s="94" t="s">
        <v>254</v>
      </c>
      <c r="Z49" s="112" t="s">
        <v>141</v>
      </c>
    </row>
    <row r="50" spans="1:26" ht="90" customHeight="1" x14ac:dyDescent="0.25">
      <c r="A50" s="385">
        <v>6</v>
      </c>
      <c r="B50" s="430" t="s">
        <v>71</v>
      </c>
      <c r="C50" s="442" t="s">
        <v>91</v>
      </c>
      <c r="D50" s="406">
        <v>47326328</v>
      </c>
      <c r="E50" s="409">
        <v>600083772</v>
      </c>
      <c r="F50" s="379">
        <v>600083772</v>
      </c>
      <c r="G50" s="195" t="s">
        <v>238</v>
      </c>
      <c r="H50" s="164" t="s">
        <v>97</v>
      </c>
      <c r="I50" s="164" t="s">
        <v>98</v>
      </c>
      <c r="J50" s="164" t="s">
        <v>98</v>
      </c>
      <c r="K50" s="174" t="s">
        <v>470</v>
      </c>
      <c r="L50" s="221" t="s">
        <v>512</v>
      </c>
      <c r="M50" s="324">
        <f>6000000*0.85</f>
        <v>5100000</v>
      </c>
      <c r="N50" s="164">
        <v>2022</v>
      </c>
      <c r="O50" s="164">
        <v>2023</v>
      </c>
      <c r="P50" s="164" t="s">
        <v>99</v>
      </c>
      <c r="Q50" s="164" t="s">
        <v>99</v>
      </c>
      <c r="R50" s="164" t="s">
        <v>99</v>
      </c>
      <c r="S50" s="164" t="s">
        <v>99</v>
      </c>
      <c r="T50" s="164"/>
      <c r="U50" s="164"/>
      <c r="V50" s="164" t="s">
        <v>99</v>
      </c>
      <c r="W50" s="164"/>
      <c r="X50" s="164"/>
      <c r="Y50" s="164" t="s">
        <v>100</v>
      </c>
      <c r="Z50" s="166" t="s">
        <v>141</v>
      </c>
    </row>
    <row r="51" spans="1:26" ht="90" customHeight="1" x14ac:dyDescent="0.25">
      <c r="A51" s="386"/>
      <c r="B51" s="431"/>
      <c r="C51" s="443"/>
      <c r="D51" s="407"/>
      <c r="E51" s="410"/>
      <c r="F51" s="380"/>
      <c r="G51" s="134" t="s">
        <v>132</v>
      </c>
      <c r="H51" s="92" t="s">
        <v>97</v>
      </c>
      <c r="I51" s="92" t="s">
        <v>98</v>
      </c>
      <c r="J51" s="125" t="s">
        <v>98</v>
      </c>
      <c r="K51" s="118" t="s">
        <v>469</v>
      </c>
      <c r="L51" s="129" t="s">
        <v>513</v>
      </c>
      <c r="M51" s="323">
        <f>4800000*0.85</f>
        <v>4080000</v>
      </c>
      <c r="N51" s="92">
        <v>2022</v>
      </c>
      <c r="O51" s="92">
        <v>2023</v>
      </c>
      <c r="P51" s="92"/>
      <c r="Q51" s="92"/>
      <c r="R51" s="92" t="s">
        <v>99</v>
      </c>
      <c r="S51" s="92"/>
      <c r="T51" s="92"/>
      <c r="U51" s="92"/>
      <c r="V51" s="92"/>
      <c r="W51" s="92"/>
      <c r="X51" s="92"/>
      <c r="Y51" s="92" t="s">
        <v>254</v>
      </c>
      <c r="Z51" s="103" t="s">
        <v>141</v>
      </c>
    </row>
    <row r="52" spans="1:26" ht="144.75" customHeight="1" x14ac:dyDescent="0.25">
      <c r="A52" s="386"/>
      <c r="B52" s="431"/>
      <c r="C52" s="443"/>
      <c r="D52" s="407"/>
      <c r="E52" s="410"/>
      <c r="F52" s="380"/>
      <c r="G52" s="486" t="s">
        <v>133</v>
      </c>
      <c r="H52" s="489" t="s">
        <v>97</v>
      </c>
      <c r="I52" s="489" t="s">
        <v>98</v>
      </c>
      <c r="J52" s="489" t="s">
        <v>98</v>
      </c>
      <c r="K52" s="123" t="s">
        <v>134</v>
      </c>
      <c r="L52" s="104" t="s">
        <v>514</v>
      </c>
      <c r="M52" s="323">
        <f>10800000*0.85</f>
        <v>9180000</v>
      </c>
      <c r="N52" s="92">
        <v>2022</v>
      </c>
      <c r="O52" s="92">
        <v>2023</v>
      </c>
      <c r="P52" s="92" t="s">
        <v>99</v>
      </c>
      <c r="Q52" s="92"/>
      <c r="R52" s="92"/>
      <c r="S52" s="92" t="s">
        <v>99</v>
      </c>
      <c r="T52" s="92"/>
      <c r="U52" s="92"/>
      <c r="V52" s="92"/>
      <c r="W52" s="92"/>
      <c r="X52" s="92"/>
      <c r="Y52" s="92" t="s">
        <v>254</v>
      </c>
      <c r="Z52" s="103" t="s">
        <v>141</v>
      </c>
    </row>
    <row r="53" spans="1:26" ht="90" customHeight="1" x14ac:dyDescent="0.25">
      <c r="A53" s="386"/>
      <c r="B53" s="431"/>
      <c r="C53" s="443"/>
      <c r="D53" s="407"/>
      <c r="E53" s="410"/>
      <c r="F53" s="380"/>
      <c r="G53" s="487"/>
      <c r="H53" s="490"/>
      <c r="I53" s="490"/>
      <c r="J53" s="490"/>
      <c r="K53" s="117" t="s">
        <v>135</v>
      </c>
      <c r="L53" s="104" t="s">
        <v>515</v>
      </c>
      <c r="M53" s="323">
        <f>9000000*0.85</f>
        <v>7650000</v>
      </c>
      <c r="N53" s="92">
        <v>2022</v>
      </c>
      <c r="O53" s="92">
        <v>2023</v>
      </c>
      <c r="P53" s="92"/>
      <c r="Q53" s="92" t="s">
        <v>99</v>
      </c>
      <c r="R53" s="92"/>
      <c r="S53" s="92" t="s">
        <v>99</v>
      </c>
      <c r="T53" s="92"/>
      <c r="U53" s="92"/>
      <c r="V53" s="92"/>
      <c r="W53" s="92"/>
      <c r="X53" s="92"/>
      <c r="Y53" s="92" t="s">
        <v>254</v>
      </c>
      <c r="Z53" s="103" t="s">
        <v>141</v>
      </c>
    </row>
    <row r="54" spans="1:26" ht="90" customHeight="1" x14ac:dyDescent="0.25">
      <c r="A54" s="386"/>
      <c r="B54" s="431"/>
      <c r="C54" s="443"/>
      <c r="D54" s="407"/>
      <c r="E54" s="410"/>
      <c r="F54" s="380"/>
      <c r="G54" s="488"/>
      <c r="H54" s="491"/>
      <c r="I54" s="491"/>
      <c r="J54" s="491"/>
      <c r="K54" s="123" t="s">
        <v>136</v>
      </c>
      <c r="L54" s="136" t="s">
        <v>516</v>
      </c>
      <c r="M54" s="330">
        <f>12000000*0.85</f>
        <v>10200000</v>
      </c>
      <c r="N54" s="227">
        <v>2022</v>
      </c>
      <c r="O54" s="227">
        <v>2023</v>
      </c>
      <c r="P54" s="227" t="s">
        <v>99</v>
      </c>
      <c r="Q54" s="227"/>
      <c r="R54" s="227"/>
      <c r="S54" s="227" t="s">
        <v>99</v>
      </c>
      <c r="T54" s="227"/>
      <c r="U54" s="227"/>
      <c r="V54" s="227"/>
      <c r="W54" s="227"/>
      <c r="X54" s="227"/>
      <c r="Y54" s="227" t="s">
        <v>254</v>
      </c>
      <c r="Z54" s="103" t="s">
        <v>141</v>
      </c>
    </row>
    <row r="55" spans="1:26" s="22" customFormat="1" ht="90" customHeight="1" x14ac:dyDescent="0.25">
      <c r="A55" s="386"/>
      <c r="B55" s="431"/>
      <c r="C55" s="443"/>
      <c r="D55" s="407"/>
      <c r="E55" s="410"/>
      <c r="F55" s="380"/>
      <c r="G55" s="28" t="s">
        <v>244</v>
      </c>
      <c r="H55" s="146" t="s">
        <v>97</v>
      </c>
      <c r="I55" s="146" t="s">
        <v>98</v>
      </c>
      <c r="J55" s="146" t="s">
        <v>98</v>
      </c>
      <c r="K55" s="118" t="s">
        <v>252</v>
      </c>
      <c r="L55" s="104" t="s">
        <v>517</v>
      </c>
      <c r="M55" s="329">
        <f>8400000*0.85</f>
        <v>7140000</v>
      </c>
      <c r="N55" s="92">
        <v>2022</v>
      </c>
      <c r="O55" s="92">
        <v>2023</v>
      </c>
      <c r="P55" s="92"/>
      <c r="Q55" s="92"/>
      <c r="R55" s="92"/>
      <c r="S55" s="92"/>
      <c r="T55" s="92"/>
      <c r="U55" s="92"/>
      <c r="V55" s="92"/>
      <c r="W55" s="92"/>
      <c r="X55" s="92" t="s">
        <v>99</v>
      </c>
      <c r="Y55" s="92" t="s">
        <v>254</v>
      </c>
      <c r="Z55" s="103" t="s">
        <v>141</v>
      </c>
    </row>
    <row r="56" spans="1:26" s="22" customFormat="1" ht="90" customHeight="1" thickBot="1" x14ac:dyDescent="0.3">
      <c r="A56" s="387"/>
      <c r="B56" s="434"/>
      <c r="C56" s="444"/>
      <c r="D56" s="408"/>
      <c r="E56" s="411"/>
      <c r="F56" s="381"/>
      <c r="G56" s="93" t="s">
        <v>245</v>
      </c>
      <c r="H56" s="147" t="s">
        <v>97</v>
      </c>
      <c r="I56" s="147" t="s">
        <v>98</v>
      </c>
      <c r="J56" s="147" t="s">
        <v>98</v>
      </c>
      <c r="K56" s="135" t="s">
        <v>260</v>
      </c>
      <c r="L56" s="110" t="s">
        <v>518</v>
      </c>
      <c r="M56" s="361">
        <f>240000*0.85</f>
        <v>204000</v>
      </c>
      <c r="N56" s="94">
        <v>2022</v>
      </c>
      <c r="O56" s="94">
        <v>2023</v>
      </c>
      <c r="P56" s="94" t="s">
        <v>99</v>
      </c>
      <c r="Q56" s="94" t="s">
        <v>99</v>
      </c>
      <c r="R56" s="94" t="s">
        <v>99</v>
      </c>
      <c r="S56" s="94" t="s">
        <v>99</v>
      </c>
      <c r="T56" s="94"/>
      <c r="U56" s="94"/>
      <c r="V56" s="94" t="s">
        <v>99</v>
      </c>
      <c r="W56" s="94"/>
      <c r="X56" s="94"/>
      <c r="Y56" s="94" t="s">
        <v>254</v>
      </c>
      <c r="Z56" s="112" t="s">
        <v>141</v>
      </c>
    </row>
    <row r="57" spans="1:26" ht="92.25" customHeight="1" x14ac:dyDescent="0.25">
      <c r="A57" s="385">
        <v>7</v>
      </c>
      <c r="B57" s="430" t="s">
        <v>72</v>
      </c>
      <c r="C57" s="442" t="s">
        <v>91</v>
      </c>
      <c r="D57" s="379">
        <v>47326239</v>
      </c>
      <c r="E57" s="445">
        <v>600083870</v>
      </c>
      <c r="F57" s="379">
        <v>600083870</v>
      </c>
      <c r="G57" s="148" t="s">
        <v>137</v>
      </c>
      <c r="H57" s="228" t="s">
        <v>97</v>
      </c>
      <c r="I57" s="228" t="s">
        <v>98</v>
      </c>
      <c r="J57" s="228" t="s">
        <v>98</v>
      </c>
      <c r="K57" s="114" t="s">
        <v>380</v>
      </c>
      <c r="L57" s="128" t="s">
        <v>519</v>
      </c>
      <c r="M57" s="359">
        <f>6240000*0.85</f>
        <v>5304000</v>
      </c>
      <c r="N57" s="228">
        <v>2022</v>
      </c>
      <c r="O57" s="228">
        <v>2024</v>
      </c>
      <c r="P57" s="228" t="s">
        <v>99</v>
      </c>
      <c r="Q57" s="228"/>
      <c r="R57" s="228"/>
      <c r="S57" s="228" t="s">
        <v>99</v>
      </c>
      <c r="T57" s="228"/>
      <c r="U57" s="228"/>
      <c r="V57" s="285" t="s">
        <v>99</v>
      </c>
      <c r="W57" s="228"/>
      <c r="X57" s="285" t="s">
        <v>99</v>
      </c>
      <c r="Y57" s="98" t="s">
        <v>255</v>
      </c>
      <c r="Z57" s="100" t="s">
        <v>141</v>
      </c>
    </row>
    <row r="58" spans="1:26" ht="90" customHeight="1" x14ac:dyDescent="0.25">
      <c r="A58" s="386"/>
      <c r="B58" s="431"/>
      <c r="C58" s="443"/>
      <c r="D58" s="380"/>
      <c r="E58" s="446"/>
      <c r="F58" s="380"/>
      <c r="G58" s="90" t="s">
        <v>382</v>
      </c>
      <c r="H58" s="92" t="s">
        <v>97</v>
      </c>
      <c r="I58" s="92" t="s">
        <v>98</v>
      </c>
      <c r="J58" s="92" t="s">
        <v>98</v>
      </c>
      <c r="K58" s="118" t="s">
        <v>138</v>
      </c>
      <c r="L58" s="104" t="s">
        <v>520</v>
      </c>
      <c r="M58" s="323">
        <f>6000000*0.85</f>
        <v>5100000</v>
      </c>
      <c r="N58" s="92">
        <v>2021</v>
      </c>
      <c r="O58" s="92">
        <v>2022</v>
      </c>
      <c r="P58" s="92"/>
      <c r="Q58" s="92" t="s">
        <v>99</v>
      </c>
      <c r="R58" s="92" t="s">
        <v>99</v>
      </c>
      <c r="S58" s="92"/>
      <c r="T58" s="92"/>
      <c r="U58" s="92"/>
      <c r="V58" s="92"/>
      <c r="W58" s="92"/>
      <c r="X58" s="92"/>
      <c r="Y58" s="102" t="s">
        <v>383</v>
      </c>
      <c r="Z58" s="103" t="s">
        <v>141</v>
      </c>
    </row>
    <row r="59" spans="1:26" ht="65.099999999999994" customHeight="1" x14ac:dyDescent="0.25">
      <c r="A59" s="386"/>
      <c r="B59" s="431"/>
      <c r="C59" s="443"/>
      <c r="D59" s="380"/>
      <c r="E59" s="446"/>
      <c r="F59" s="380"/>
      <c r="G59" s="28" t="s">
        <v>384</v>
      </c>
      <c r="H59" s="92" t="s">
        <v>97</v>
      </c>
      <c r="I59" s="92" t="s">
        <v>98</v>
      </c>
      <c r="J59" s="92" t="s">
        <v>98</v>
      </c>
      <c r="K59" s="25" t="s">
        <v>385</v>
      </c>
      <c r="L59" s="104" t="s">
        <v>521</v>
      </c>
      <c r="M59" s="323">
        <f>13800000*0.85</f>
        <v>11730000</v>
      </c>
      <c r="N59" s="92">
        <v>2021</v>
      </c>
      <c r="O59" s="92">
        <v>2023</v>
      </c>
      <c r="P59" s="92"/>
      <c r="Q59" s="92"/>
      <c r="R59" s="92" t="s">
        <v>99</v>
      </c>
      <c r="S59" s="92" t="s">
        <v>99</v>
      </c>
      <c r="T59" s="92"/>
      <c r="U59" s="92"/>
      <c r="V59" s="92"/>
      <c r="W59" s="91" t="s">
        <v>99</v>
      </c>
      <c r="X59" s="92"/>
      <c r="Y59" s="107" t="s">
        <v>255</v>
      </c>
      <c r="Z59" s="103" t="s">
        <v>141</v>
      </c>
    </row>
    <row r="60" spans="1:26" ht="58.5" customHeight="1" x14ac:dyDescent="0.25">
      <c r="A60" s="386"/>
      <c r="B60" s="431"/>
      <c r="C60" s="443"/>
      <c r="D60" s="380"/>
      <c r="E60" s="446"/>
      <c r="F60" s="380"/>
      <c r="G60" s="28" t="s">
        <v>140</v>
      </c>
      <c r="H60" s="92" t="s">
        <v>97</v>
      </c>
      <c r="I60" s="92" t="s">
        <v>98</v>
      </c>
      <c r="J60" s="92" t="s">
        <v>98</v>
      </c>
      <c r="K60" s="25" t="s">
        <v>139</v>
      </c>
      <c r="L60" s="109" t="s">
        <v>522</v>
      </c>
      <c r="M60" s="323">
        <f>30000000*0.85</f>
        <v>25500000</v>
      </c>
      <c r="N60" s="92">
        <v>2021</v>
      </c>
      <c r="O60" s="92">
        <v>2024</v>
      </c>
      <c r="P60" s="92" t="s">
        <v>99</v>
      </c>
      <c r="Q60" s="92"/>
      <c r="R60" s="92" t="s">
        <v>99</v>
      </c>
      <c r="S60" s="92" t="s">
        <v>99</v>
      </c>
      <c r="T60" s="92"/>
      <c r="U60" s="92"/>
      <c r="V60" s="92"/>
      <c r="W60" s="91" t="s">
        <v>99</v>
      </c>
      <c r="X60" s="92"/>
      <c r="Y60" s="107" t="s">
        <v>255</v>
      </c>
      <c r="Z60" s="103" t="s">
        <v>141</v>
      </c>
    </row>
    <row r="61" spans="1:26" ht="65.45" customHeight="1" x14ac:dyDescent="0.25">
      <c r="A61" s="386"/>
      <c r="B61" s="431"/>
      <c r="C61" s="443"/>
      <c r="D61" s="380"/>
      <c r="E61" s="446"/>
      <c r="F61" s="380"/>
      <c r="G61" s="28" t="s">
        <v>443</v>
      </c>
      <c r="H61" s="92" t="s">
        <v>97</v>
      </c>
      <c r="I61" s="92" t="s">
        <v>98</v>
      </c>
      <c r="J61" s="92" t="s">
        <v>98</v>
      </c>
      <c r="K61" s="25" t="s">
        <v>444</v>
      </c>
      <c r="L61" s="104" t="s">
        <v>523</v>
      </c>
      <c r="M61" s="323">
        <f>9600000*0.85</f>
        <v>8160000</v>
      </c>
      <c r="N61" s="92">
        <v>2022</v>
      </c>
      <c r="O61" s="92">
        <v>2023</v>
      </c>
      <c r="P61" s="92" t="s">
        <v>99</v>
      </c>
      <c r="Q61" s="92" t="s">
        <v>99</v>
      </c>
      <c r="R61" s="92" t="s">
        <v>99</v>
      </c>
      <c r="S61" s="92" t="s">
        <v>99</v>
      </c>
      <c r="T61" s="92"/>
      <c r="U61" s="92"/>
      <c r="V61" s="92"/>
      <c r="W61" s="92"/>
      <c r="X61" s="92" t="s">
        <v>99</v>
      </c>
      <c r="Y61" s="107" t="s">
        <v>255</v>
      </c>
      <c r="Z61" s="103" t="s">
        <v>141</v>
      </c>
    </row>
    <row r="62" spans="1:26" s="22" customFormat="1" ht="65.45" customHeight="1" thickBot="1" x14ac:dyDescent="0.3">
      <c r="A62" s="387"/>
      <c r="B62" s="434"/>
      <c r="C62" s="444"/>
      <c r="D62" s="381"/>
      <c r="E62" s="447"/>
      <c r="F62" s="381"/>
      <c r="G62" s="30" t="s">
        <v>245</v>
      </c>
      <c r="H62" s="94" t="s">
        <v>97</v>
      </c>
      <c r="I62" s="94" t="s">
        <v>98</v>
      </c>
      <c r="J62" s="94" t="s">
        <v>98</v>
      </c>
      <c r="K62" s="31" t="s">
        <v>278</v>
      </c>
      <c r="L62" s="366" t="s">
        <v>524</v>
      </c>
      <c r="M62" s="361">
        <f>360000*0.85</f>
        <v>306000</v>
      </c>
      <c r="N62" s="94">
        <v>2021</v>
      </c>
      <c r="O62" s="94">
        <v>2023</v>
      </c>
      <c r="P62" s="94" t="s">
        <v>99</v>
      </c>
      <c r="Q62" s="94" t="s">
        <v>99</v>
      </c>
      <c r="R62" s="94" t="s">
        <v>99</v>
      </c>
      <c r="S62" s="94" t="s">
        <v>99</v>
      </c>
      <c r="T62" s="94"/>
      <c r="U62" s="94"/>
      <c r="V62" s="94" t="s">
        <v>99</v>
      </c>
      <c r="W62" s="94"/>
      <c r="X62" s="94"/>
      <c r="Y62" s="111" t="s">
        <v>142</v>
      </c>
      <c r="Z62" s="112" t="s">
        <v>141</v>
      </c>
    </row>
    <row r="63" spans="1:26" ht="90" customHeight="1" x14ac:dyDescent="0.25">
      <c r="A63" s="385">
        <v>8</v>
      </c>
      <c r="B63" s="430" t="s">
        <v>73</v>
      </c>
      <c r="C63" s="442" t="s">
        <v>91</v>
      </c>
      <c r="D63" s="379">
        <v>830984</v>
      </c>
      <c r="E63" s="445">
        <v>600083730</v>
      </c>
      <c r="F63" s="379">
        <v>600083730</v>
      </c>
      <c r="G63" s="195" t="s">
        <v>386</v>
      </c>
      <c r="H63" s="164" t="s">
        <v>97</v>
      </c>
      <c r="I63" s="164" t="s">
        <v>98</v>
      </c>
      <c r="J63" s="164" t="s">
        <v>98</v>
      </c>
      <c r="K63" s="174" t="s">
        <v>387</v>
      </c>
      <c r="L63" s="211" t="s">
        <v>388</v>
      </c>
      <c r="M63" s="212">
        <v>5100000</v>
      </c>
      <c r="N63" s="164">
        <v>2019</v>
      </c>
      <c r="O63" s="213" t="s">
        <v>360</v>
      </c>
      <c r="P63" s="164"/>
      <c r="Q63" s="164" t="s">
        <v>99</v>
      </c>
      <c r="R63" s="164"/>
      <c r="S63" s="164"/>
      <c r="T63" s="164"/>
      <c r="U63" s="164"/>
      <c r="V63" s="164" t="s">
        <v>99</v>
      </c>
      <c r="W63" s="164"/>
      <c r="X63" s="164"/>
      <c r="Y63" s="164" t="s">
        <v>100</v>
      </c>
      <c r="Z63" s="166" t="s">
        <v>141</v>
      </c>
    </row>
    <row r="64" spans="1:26" s="22" customFormat="1" ht="90" customHeight="1" x14ac:dyDescent="0.25">
      <c r="A64" s="386"/>
      <c r="B64" s="431"/>
      <c r="C64" s="443"/>
      <c r="D64" s="380"/>
      <c r="E64" s="446"/>
      <c r="F64" s="380"/>
      <c r="G64" s="523" t="s">
        <v>279</v>
      </c>
      <c r="H64" s="489" t="s">
        <v>97</v>
      </c>
      <c r="I64" s="489" t="s">
        <v>98</v>
      </c>
      <c r="J64" s="489" t="s">
        <v>98</v>
      </c>
      <c r="K64" s="119" t="s">
        <v>280</v>
      </c>
      <c r="L64" s="106">
        <v>4000000</v>
      </c>
      <c r="M64" s="139">
        <v>3400000</v>
      </c>
      <c r="N64" s="92">
        <v>2021</v>
      </c>
      <c r="O64" s="92">
        <v>2027</v>
      </c>
      <c r="P64" s="92"/>
      <c r="Q64" s="92"/>
      <c r="R64" s="92"/>
      <c r="S64" s="92" t="s">
        <v>99</v>
      </c>
      <c r="T64" s="92"/>
      <c r="U64" s="92"/>
      <c r="V64" s="92"/>
      <c r="W64" s="92"/>
      <c r="X64" s="92"/>
      <c r="Y64" s="92"/>
      <c r="Z64" s="103" t="s">
        <v>141</v>
      </c>
    </row>
    <row r="65" spans="1:26" s="22" customFormat="1" ht="111.75" customHeight="1" x14ac:dyDescent="0.25">
      <c r="A65" s="386"/>
      <c r="B65" s="431"/>
      <c r="C65" s="443"/>
      <c r="D65" s="380"/>
      <c r="E65" s="446"/>
      <c r="F65" s="380"/>
      <c r="G65" s="520"/>
      <c r="H65" s="490"/>
      <c r="I65" s="490"/>
      <c r="J65" s="490"/>
      <c r="K65" s="119" t="s">
        <v>295</v>
      </c>
      <c r="L65" s="106">
        <v>5000000</v>
      </c>
      <c r="M65" s="139">
        <v>4250000</v>
      </c>
      <c r="N65" s="92">
        <v>2021</v>
      </c>
      <c r="O65" s="92">
        <v>2027</v>
      </c>
      <c r="P65" s="92" t="s">
        <v>99</v>
      </c>
      <c r="Q65" s="92"/>
      <c r="R65" s="92"/>
      <c r="S65" s="92"/>
      <c r="T65" s="92"/>
      <c r="U65" s="92"/>
      <c r="V65" s="92"/>
      <c r="W65" s="92"/>
      <c r="X65" s="92"/>
      <c r="Y65" s="92"/>
      <c r="Z65" s="103" t="s">
        <v>141</v>
      </c>
    </row>
    <row r="66" spans="1:26" s="22" customFormat="1" ht="114.75" customHeight="1" x14ac:dyDescent="0.25">
      <c r="A66" s="386"/>
      <c r="B66" s="431"/>
      <c r="C66" s="443"/>
      <c r="D66" s="380"/>
      <c r="E66" s="446"/>
      <c r="F66" s="380"/>
      <c r="G66" s="521"/>
      <c r="H66" s="491"/>
      <c r="I66" s="491"/>
      <c r="J66" s="491"/>
      <c r="K66" s="119" t="s">
        <v>296</v>
      </c>
      <c r="L66" s="106">
        <v>5000000</v>
      </c>
      <c r="M66" s="139">
        <f>L66*0.85</f>
        <v>4250000</v>
      </c>
      <c r="N66" s="92">
        <v>2021</v>
      </c>
      <c r="O66" s="92">
        <v>2027</v>
      </c>
      <c r="P66" s="92"/>
      <c r="Q66" s="92" t="s">
        <v>99</v>
      </c>
      <c r="R66" s="92"/>
      <c r="S66" s="92"/>
      <c r="T66" s="92"/>
      <c r="U66" s="92"/>
      <c r="V66" s="92"/>
      <c r="W66" s="92"/>
      <c r="X66" s="92"/>
      <c r="Y66" s="92"/>
      <c r="Z66" s="103" t="s">
        <v>141</v>
      </c>
    </row>
    <row r="67" spans="1:26" s="22" customFormat="1" ht="90" customHeight="1" x14ac:dyDescent="0.25">
      <c r="A67" s="386"/>
      <c r="B67" s="431"/>
      <c r="C67" s="443"/>
      <c r="D67" s="380"/>
      <c r="E67" s="446"/>
      <c r="F67" s="380"/>
      <c r="G67" s="29" t="s">
        <v>281</v>
      </c>
      <c r="H67" s="146" t="s">
        <v>97</v>
      </c>
      <c r="I67" s="146" t="s">
        <v>98</v>
      </c>
      <c r="J67" s="146" t="s">
        <v>98</v>
      </c>
      <c r="K67" s="119" t="s">
        <v>282</v>
      </c>
      <c r="L67" s="106">
        <v>15000000</v>
      </c>
      <c r="M67" s="139">
        <f t="shared" ref="M67:M78" si="2">L67*0.85</f>
        <v>12750000</v>
      </c>
      <c r="N67" s="92">
        <v>2021</v>
      </c>
      <c r="O67" s="92">
        <v>2027</v>
      </c>
      <c r="P67" s="92"/>
      <c r="Q67" s="92"/>
      <c r="R67" s="92"/>
      <c r="S67" s="92"/>
      <c r="T67" s="92"/>
      <c r="U67" s="92"/>
      <c r="V67" s="92" t="s">
        <v>99</v>
      </c>
      <c r="W67" s="92"/>
      <c r="X67" s="92"/>
      <c r="Y67" s="92"/>
      <c r="Z67" s="103" t="s">
        <v>141</v>
      </c>
    </row>
    <row r="68" spans="1:26" s="22" customFormat="1" ht="90" customHeight="1" thickBot="1" x14ac:dyDescent="0.3">
      <c r="A68" s="387"/>
      <c r="B68" s="434"/>
      <c r="C68" s="444"/>
      <c r="D68" s="381"/>
      <c r="E68" s="447"/>
      <c r="F68" s="381"/>
      <c r="G68" s="30" t="s">
        <v>233</v>
      </c>
      <c r="H68" s="147" t="s">
        <v>97</v>
      </c>
      <c r="I68" s="147" t="s">
        <v>98</v>
      </c>
      <c r="J68" s="147" t="s">
        <v>98</v>
      </c>
      <c r="K68" s="143" t="s">
        <v>297</v>
      </c>
      <c r="L68" s="142">
        <v>1000000</v>
      </c>
      <c r="M68" s="140">
        <f t="shared" si="2"/>
        <v>850000</v>
      </c>
      <c r="N68" s="94">
        <v>2021</v>
      </c>
      <c r="O68" s="94">
        <v>2027</v>
      </c>
      <c r="P68" s="94" t="s">
        <v>99</v>
      </c>
      <c r="Q68" s="94" t="s">
        <v>99</v>
      </c>
      <c r="R68" s="94"/>
      <c r="S68" s="94" t="s">
        <v>99</v>
      </c>
      <c r="T68" s="94"/>
      <c r="U68" s="94"/>
      <c r="V68" s="94" t="s">
        <v>99</v>
      </c>
      <c r="W68" s="94"/>
      <c r="X68" s="94"/>
      <c r="Y68" s="94"/>
      <c r="Z68" s="112" t="s">
        <v>141</v>
      </c>
    </row>
    <row r="69" spans="1:26" s="22" customFormat="1" ht="87.75" customHeight="1" x14ac:dyDescent="0.25">
      <c r="A69" s="385">
        <v>9</v>
      </c>
      <c r="B69" s="430" t="s">
        <v>74</v>
      </c>
      <c r="C69" s="442" t="s">
        <v>91</v>
      </c>
      <c r="D69" s="379">
        <v>47324082</v>
      </c>
      <c r="E69" s="445">
        <v>600083900</v>
      </c>
      <c r="F69" s="379" t="s">
        <v>75</v>
      </c>
      <c r="G69" s="519" t="s">
        <v>338</v>
      </c>
      <c r="H69" s="522" t="s">
        <v>97</v>
      </c>
      <c r="I69" s="522" t="s">
        <v>98</v>
      </c>
      <c r="J69" s="522" t="s">
        <v>98</v>
      </c>
      <c r="K69" s="144" t="s">
        <v>298</v>
      </c>
      <c r="L69" s="121">
        <v>5000000</v>
      </c>
      <c r="M69" s="137">
        <f t="shared" si="2"/>
        <v>4250000</v>
      </c>
      <c r="N69" s="89">
        <v>2021</v>
      </c>
      <c r="O69" s="89">
        <v>2027</v>
      </c>
      <c r="P69" s="89" t="s">
        <v>99</v>
      </c>
      <c r="Q69" s="89"/>
      <c r="R69" s="89"/>
      <c r="S69" s="89" t="s">
        <v>99</v>
      </c>
      <c r="T69" s="89"/>
      <c r="U69" s="89"/>
      <c r="V69" s="89"/>
      <c r="W69" s="89"/>
      <c r="X69" s="164"/>
      <c r="Y69" s="89" t="s">
        <v>326</v>
      </c>
      <c r="Z69" s="100" t="s">
        <v>141</v>
      </c>
    </row>
    <row r="70" spans="1:26" s="22" customFormat="1" ht="87.75" customHeight="1" x14ac:dyDescent="0.25">
      <c r="A70" s="386"/>
      <c r="B70" s="431"/>
      <c r="C70" s="443"/>
      <c r="D70" s="380"/>
      <c r="E70" s="446"/>
      <c r="F70" s="380"/>
      <c r="G70" s="520"/>
      <c r="H70" s="490"/>
      <c r="I70" s="490"/>
      <c r="J70" s="490"/>
      <c r="K70" s="145" t="s">
        <v>299</v>
      </c>
      <c r="L70" s="120">
        <v>5000000</v>
      </c>
      <c r="M70" s="139">
        <f t="shared" si="2"/>
        <v>4250000</v>
      </c>
      <c r="N70" s="92">
        <v>2021</v>
      </c>
      <c r="O70" s="92">
        <v>2027</v>
      </c>
      <c r="P70" s="92" t="s">
        <v>99</v>
      </c>
      <c r="Q70" s="92"/>
      <c r="R70" s="92"/>
      <c r="S70" s="92"/>
      <c r="T70" s="92"/>
      <c r="U70" s="92"/>
      <c r="V70" s="92"/>
      <c r="W70" s="92"/>
      <c r="X70" s="92"/>
      <c r="Y70" s="92" t="s">
        <v>326</v>
      </c>
      <c r="Z70" s="103" t="s">
        <v>141</v>
      </c>
    </row>
    <row r="71" spans="1:26" s="22" customFormat="1" ht="99" customHeight="1" x14ac:dyDescent="0.25">
      <c r="A71" s="386"/>
      <c r="B71" s="431"/>
      <c r="C71" s="443"/>
      <c r="D71" s="380"/>
      <c r="E71" s="446"/>
      <c r="F71" s="380"/>
      <c r="G71" s="521"/>
      <c r="H71" s="491"/>
      <c r="I71" s="491"/>
      <c r="J71" s="491"/>
      <c r="K71" s="145" t="s">
        <v>300</v>
      </c>
      <c r="L71" s="120">
        <v>5000000</v>
      </c>
      <c r="M71" s="139">
        <f t="shared" si="2"/>
        <v>4250000</v>
      </c>
      <c r="N71" s="92">
        <v>2021</v>
      </c>
      <c r="O71" s="92">
        <v>2027</v>
      </c>
      <c r="P71" s="92"/>
      <c r="Q71" s="92" t="s">
        <v>99</v>
      </c>
      <c r="R71" s="92"/>
      <c r="S71" s="92"/>
      <c r="T71" s="92"/>
      <c r="U71" s="92"/>
      <c r="V71" s="92"/>
      <c r="W71" s="92"/>
      <c r="X71" s="92"/>
      <c r="Y71" s="92" t="s">
        <v>326</v>
      </c>
      <c r="Z71" s="103" t="s">
        <v>141</v>
      </c>
    </row>
    <row r="72" spans="1:26" s="22" customFormat="1" ht="156.75" customHeight="1" x14ac:dyDescent="0.25">
      <c r="A72" s="386"/>
      <c r="B72" s="431"/>
      <c r="C72" s="443"/>
      <c r="D72" s="380"/>
      <c r="E72" s="446"/>
      <c r="F72" s="380"/>
      <c r="G72" s="29" t="s">
        <v>301</v>
      </c>
      <c r="H72" s="92" t="s">
        <v>97</v>
      </c>
      <c r="I72" s="92" t="s">
        <v>98</v>
      </c>
      <c r="J72" s="92" t="s">
        <v>98</v>
      </c>
      <c r="K72" s="117" t="s">
        <v>302</v>
      </c>
      <c r="L72" s="120">
        <v>7500000</v>
      </c>
      <c r="M72" s="139">
        <f t="shared" si="2"/>
        <v>6375000</v>
      </c>
      <c r="N72" s="146">
        <v>2022</v>
      </c>
      <c r="O72" s="92">
        <v>2023</v>
      </c>
      <c r="P72" s="92"/>
      <c r="Q72" s="92"/>
      <c r="R72" s="92" t="s">
        <v>99</v>
      </c>
      <c r="S72" s="92" t="s">
        <v>99</v>
      </c>
      <c r="T72" s="92"/>
      <c r="U72" s="92"/>
      <c r="V72" s="92" t="s">
        <v>99</v>
      </c>
      <c r="W72" s="92" t="s">
        <v>99</v>
      </c>
      <c r="X72" s="92"/>
      <c r="Y72" s="92" t="s">
        <v>142</v>
      </c>
      <c r="Z72" s="103" t="s">
        <v>141</v>
      </c>
    </row>
    <row r="73" spans="1:26" s="22" customFormat="1" ht="91.5" customHeight="1" x14ac:dyDescent="0.25">
      <c r="A73" s="386"/>
      <c r="B73" s="431"/>
      <c r="C73" s="443"/>
      <c r="D73" s="380"/>
      <c r="E73" s="446"/>
      <c r="F73" s="380"/>
      <c r="G73" s="29" t="s">
        <v>267</v>
      </c>
      <c r="H73" s="92" t="s">
        <v>271</v>
      </c>
      <c r="I73" s="92" t="s">
        <v>98</v>
      </c>
      <c r="J73" s="92" t="s">
        <v>98</v>
      </c>
      <c r="K73" s="118" t="s">
        <v>268</v>
      </c>
      <c r="L73" s="120">
        <v>6000000</v>
      </c>
      <c r="M73" s="139">
        <f t="shared" si="2"/>
        <v>5100000</v>
      </c>
      <c r="N73" s="146">
        <v>2024</v>
      </c>
      <c r="O73" s="92">
        <v>2027</v>
      </c>
      <c r="P73" s="92"/>
      <c r="Q73" s="92"/>
      <c r="R73" s="92"/>
      <c r="S73" s="92"/>
      <c r="T73" s="92"/>
      <c r="U73" s="92"/>
      <c r="V73" s="92" t="s">
        <v>99</v>
      </c>
      <c r="W73" s="92"/>
      <c r="X73" s="92"/>
      <c r="Y73" s="92" t="s">
        <v>142</v>
      </c>
      <c r="Z73" s="103" t="s">
        <v>141</v>
      </c>
    </row>
    <row r="74" spans="1:26" s="22" customFormat="1" ht="77.25" customHeight="1" x14ac:dyDescent="0.25">
      <c r="A74" s="386"/>
      <c r="B74" s="431"/>
      <c r="C74" s="443"/>
      <c r="D74" s="380"/>
      <c r="E74" s="446"/>
      <c r="F74" s="380"/>
      <c r="G74" s="29" t="s">
        <v>269</v>
      </c>
      <c r="H74" s="92" t="s">
        <v>271</v>
      </c>
      <c r="I74" s="92" t="s">
        <v>98</v>
      </c>
      <c r="J74" s="92" t="s">
        <v>98</v>
      </c>
      <c r="K74" s="118" t="s">
        <v>270</v>
      </c>
      <c r="L74" s="120">
        <v>150000</v>
      </c>
      <c r="M74" s="139">
        <f t="shared" si="2"/>
        <v>127500</v>
      </c>
      <c r="N74" s="146">
        <v>2022</v>
      </c>
      <c r="O74" s="92">
        <v>2023</v>
      </c>
      <c r="P74" s="92"/>
      <c r="Q74" s="92"/>
      <c r="R74" s="92"/>
      <c r="S74" s="92"/>
      <c r="T74" s="92"/>
      <c r="U74" s="92" t="s">
        <v>99</v>
      </c>
      <c r="V74" s="92" t="s">
        <v>99</v>
      </c>
      <c r="W74" s="92"/>
      <c r="X74" s="92"/>
      <c r="Y74" s="92" t="s">
        <v>326</v>
      </c>
      <c r="Z74" s="103" t="s">
        <v>141</v>
      </c>
    </row>
    <row r="75" spans="1:26" s="22" customFormat="1" ht="76.5" customHeight="1" thickBot="1" x14ac:dyDescent="0.3">
      <c r="A75" s="387"/>
      <c r="B75" s="434"/>
      <c r="C75" s="444"/>
      <c r="D75" s="381"/>
      <c r="E75" s="447"/>
      <c r="F75" s="381"/>
      <c r="G75" s="30" t="s">
        <v>303</v>
      </c>
      <c r="H75" s="94" t="s">
        <v>271</v>
      </c>
      <c r="I75" s="94" t="s">
        <v>98</v>
      </c>
      <c r="J75" s="94" t="s">
        <v>98</v>
      </c>
      <c r="K75" s="135" t="s">
        <v>304</v>
      </c>
      <c r="L75" s="122">
        <v>2000000</v>
      </c>
      <c r="M75" s="140">
        <f t="shared" si="2"/>
        <v>1700000</v>
      </c>
      <c r="N75" s="147">
        <v>2021</v>
      </c>
      <c r="O75" s="94">
        <v>2027</v>
      </c>
      <c r="P75" s="94"/>
      <c r="Q75" s="94" t="s">
        <v>99</v>
      </c>
      <c r="R75" s="94" t="s">
        <v>99</v>
      </c>
      <c r="S75" s="94" t="s">
        <v>99</v>
      </c>
      <c r="T75" s="94"/>
      <c r="U75" s="94"/>
      <c r="V75" s="94" t="s">
        <v>99</v>
      </c>
      <c r="W75" s="94"/>
      <c r="X75" s="94"/>
      <c r="Y75" s="94" t="s">
        <v>326</v>
      </c>
      <c r="Z75" s="112" t="s">
        <v>141</v>
      </c>
    </row>
    <row r="76" spans="1:26" ht="90" customHeight="1" x14ac:dyDescent="0.25">
      <c r="A76" s="385">
        <v>10</v>
      </c>
      <c r="B76" s="400" t="s">
        <v>76</v>
      </c>
      <c r="C76" s="442" t="s">
        <v>91</v>
      </c>
      <c r="D76" s="379">
        <v>47324180</v>
      </c>
      <c r="E76" s="445">
        <v>600083764</v>
      </c>
      <c r="F76" s="379">
        <v>600083764</v>
      </c>
      <c r="G76" s="192" t="s">
        <v>143</v>
      </c>
      <c r="H76" s="164" t="s">
        <v>97</v>
      </c>
      <c r="I76" s="164" t="s">
        <v>98</v>
      </c>
      <c r="J76" s="164" t="s">
        <v>98</v>
      </c>
      <c r="K76" s="174" t="s">
        <v>144</v>
      </c>
      <c r="L76" s="216">
        <v>3000000</v>
      </c>
      <c r="M76" s="212">
        <f t="shared" si="2"/>
        <v>2550000</v>
      </c>
      <c r="N76" s="213" t="s">
        <v>371</v>
      </c>
      <c r="O76" s="213" t="s">
        <v>389</v>
      </c>
      <c r="P76" s="164" t="s">
        <v>99</v>
      </c>
      <c r="Q76" s="164" t="s">
        <v>99</v>
      </c>
      <c r="R76" s="164" t="s">
        <v>99</v>
      </c>
      <c r="S76" s="164" t="s">
        <v>99</v>
      </c>
      <c r="T76" s="164"/>
      <c r="U76" s="164"/>
      <c r="V76" s="164"/>
      <c r="W76" s="164" t="s">
        <v>99</v>
      </c>
      <c r="X76" s="164"/>
      <c r="Y76" s="164" t="s">
        <v>142</v>
      </c>
      <c r="Z76" s="166" t="s">
        <v>141</v>
      </c>
    </row>
    <row r="77" spans="1:26" s="17" customFormat="1" ht="54.95" customHeight="1" x14ac:dyDescent="0.25">
      <c r="A77" s="386"/>
      <c r="B77" s="401"/>
      <c r="C77" s="443"/>
      <c r="D77" s="380"/>
      <c r="E77" s="446"/>
      <c r="F77" s="380"/>
      <c r="G77" s="28" t="s">
        <v>145</v>
      </c>
      <c r="H77" s="92" t="s">
        <v>97</v>
      </c>
      <c r="I77" s="92" t="s">
        <v>98</v>
      </c>
      <c r="J77" s="92" t="s">
        <v>98</v>
      </c>
      <c r="K77" s="118" t="s">
        <v>146</v>
      </c>
      <c r="L77" s="120">
        <v>500000</v>
      </c>
      <c r="M77" s="139">
        <f t="shared" si="2"/>
        <v>425000</v>
      </c>
      <c r="N77" s="102" t="s">
        <v>371</v>
      </c>
      <c r="O77" s="102" t="s">
        <v>389</v>
      </c>
      <c r="P77" s="92"/>
      <c r="Q77" s="92"/>
      <c r="R77" s="92" t="s">
        <v>99</v>
      </c>
      <c r="S77" s="92"/>
      <c r="T77" s="92"/>
      <c r="U77" s="92"/>
      <c r="V77" s="92"/>
      <c r="W77" s="92"/>
      <c r="X77" s="92"/>
      <c r="Y77" s="92" t="s">
        <v>142</v>
      </c>
      <c r="Z77" s="103" t="s">
        <v>141</v>
      </c>
    </row>
    <row r="78" spans="1:26" s="17" customFormat="1" ht="60.6" customHeight="1" thickBot="1" x14ac:dyDescent="0.3">
      <c r="A78" s="387"/>
      <c r="B78" s="402"/>
      <c r="C78" s="444"/>
      <c r="D78" s="381"/>
      <c r="E78" s="447"/>
      <c r="F78" s="381"/>
      <c r="G78" s="152" t="s">
        <v>147</v>
      </c>
      <c r="H78" s="94" t="s">
        <v>97</v>
      </c>
      <c r="I78" s="94" t="s">
        <v>98</v>
      </c>
      <c r="J78" s="94" t="s">
        <v>98</v>
      </c>
      <c r="K78" s="135" t="s">
        <v>148</v>
      </c>
      <c r="L78" s="122">
        <v>200000</v>
      </c>
      <c r="M78" s="140">
        <f t="shared" si="2"/>
        <v>170000</v>
      </c>
      <c r="N78" s="149" t="s">
        <v>371</v>
      </c>
      <c r="O78" s="149" t="s">
        <v>389</v>
      </c>
      <c r="P78" s="94"/>
      <c r="Q78" s="94" t="s">
        <v>99</v>
      </c>
      <c r="R78" s="94"/>
      <c r="S78" s="94"/>
      <c r="T78" s="94"/>
      <c r="U78" s="94"/>
      <c r="V78" s="94" t="s">
        <v>99</v>
      </c>
      <c r="W78" s="94"/>
      <c r="X78" s="94"/>
      <c r="Y78" s="94" t="s">
        <v>142</v>
      </c>
      <c r="Z78" s="112" t="s">
        <v>141</v>
      </c>
    </row>
    <row r="79" spans="1:26" ht="90" customHeight="1" x14ac:dyDescent="0.25">
      <c r="A79" s="385">
        <v>11</v>
      </c>
      <c r="B79" s="430" t="s">
        <v>77</v>
      </c>
      <c r="C79" s="442" t="s">
        <v>91</v>
      </c>
      <c r="D79" s="406">
        <v>47326417</v>
      </c>
      <c r="E79" s="409">
        <v>600083748</v>
      </c>
      <c r="F79" s="406">
        <v>600083748</v>
      </c>
      <c r="G79" s="116" t="s">
        <v>124</v>
      </c>
      <c r="H79" s="89" t="s">
        <v>97</v>
      </c>
      <c r="I79" s="89" t="s">
        <v>98</v>
      </c>
      <c r="J79" s="89" t="s">
        <v>98</v>
      </c>
      <c r="K79" s="114" t="s">
        <v>390</v>
      </c>
      <c r="L79" s="128" t="s">
        <v>350</v>
      </c>
      <c r="M79" s="137">
        <v>1700000</v>
      </c>
      <c r="N79" s="89">
        <v>2019</v>
      </c>
      <c r="O79" s="99" t="s">
        <v>360</v>
      </c>
      <c r="P79" s="89" t="s">
        <v>99</v>
      </c>
      <c r="Q79" s="89" t="s">
        <v>99</v>
      </c>
      <c r="R79" s="89" t="s">
        <v>99</v>
      </c>
      <c r="S79" s="89" t="s">
        <v>99</v>
      </c>
      <c r="T79" s="89"/>
      <c r="U79" s="89" t="s">
        <v>99</v>
      </c>
      <c r="V79" s="89"/>
      <c r="W79" s="89"/>
      <c r="X79" s="89"/>
      <c r="Y79" s="89"/>
      <c r="Z79" s="100" t="s">
        <v>141</v>
      </c>
    </row>
    <row r="80" spans="1:26" s="22" customFormat="1" ht="113.25" customHeight="1" x14ac:dyDescent="0.25">
      <c r="A80" s="386"/>
      <c r="B80" s="431"/>
      <c r="C80" s="443"/>
      <c r="D80" s="407"/>
      <c r="E80" s="410"/>
      <c r="F80" s="407"/>
      <c r="G80" s="28" t="s">
        <v>129</v>
      </c>
      <c r="H80" s="92" t="s">
        <v>97</v>
      </c>
      <c r="I80" s="92" t="s">
        <v>98</v>
      </c>
      <c r="J80" s="92" t="s">
        <v>98</v>
      </c>
      <c r="K80" s="119" t="s">
        <v>329</v>
      </c>
      <c r="L80" s="101" t="s">
        <v>391</v>
      </c>
      <c r="M80" s="139">
        <v>4250000</v>
      </c>
      <c r="N80" s="92">
        <v>2021</v>
      </c>
      <c r="O80" s="107">
        <v>2027</v>
      </c>
      <c r="P80" s="92"/>
      <c r="Q80" s="92"/>
      <c r="R80" s="92"/>
      <c r="S80" s="92" t="s">
        <v>99</v>
      </c>
      <c r="T80" s="92"/>
      <c r="U80" s="92"/>
      <c r="V80" s="92"/>
      <c r="W80" s="92"/>
      <c r="X80" s="92"/>
      <c r="Y80" s="107" t="s">
        <v>326</v>
      </c>
      <c r="Z80" s="103" t="s">
        <v>141</v>
      </c>
    </row>
    <row r="81" spans="1:26" s="22" customFormat="1" ht="90" customHeight="1" x14ac:dyDescent="0.25">
      <c r="A81" s="386"/>
      <c r="B81" s="431"/>
      <c r="C81" s="443"/>
      <c r="D81" s="407"/>
      <c r="E81" s="410"/>
      <c r="F81" s="407"/>
      <c r="G81" s="28" t="s">
        <v>330</v>
      </c>
      <c r="H81" s="92" t="s">
        <v>97</v>
      </c>
      <c r="I81" s="92" t="s">
        <v>98</v>
      </c>
      <c r="J81" s="92" t="s">
        <v>98</v>
      </c>
      <c r="K81" s="118" t="s">
        <v>331</v>
      </c>
      <c r="L81" s="106">
        <v>5000000</v>
      </c>
      <c r="M81" s="139">
        <f>L81*0.85</f>
        <v>4250000</v>
      </c>
      <c r="N81" s="92">
        <v>2021</v>
      </c>
      <c r="O81" s="107">
        <v>2027</v>
      </c>
      <c r="P81" s="92" t="s">
        <v>99</v>
      </c>
      <c r="Q81" s="92" t="s">
        <v>99</v>
      </c>
      <c r="R81" s="92" t="s">
        <v>99</v>
      </c>
      <c r="S81" s="92" t="s">
        <v>99</v>
      </c>
      <c r="T81" s="92"/>
      <c r="U81" s="92"/>
      <c r="V81" s="92" t="s">
        <v>99</v>
      </c>
      <c r="W81" s="92"/>
      <c r="X81" s="92"/>
      <c r="Y81" s="107" t="s">
        <v>326</v>
      </c>
      <c r="Z81" s="103" t="s">
        <v>141</v>
      </c>
    </row>
    <row r="82" spans="1:26" s="22" customFormat="1" ht="90" customHeight="1" thickBot="1" x14ac:dyDescent="0.3">
      <c r="A82" s="387"/>
      <c r="B82" s="434"/>
      <c r="C82" s="444"/>
      <c r="D82" s="408"/>
      <c r="E82" s="411"/>
      <c r="F82" s="408"/>
      <c r="G82" s="30" t="s">
        <v>327</v>
      </c>
      <c r="H82" s="94" t="s">
        <v>97</v>
      </c>
      <c r="I82" s="94" t="s">
        <v>98</v>
      </c>
      <c r="J82" s="94" t="s">
        <v>98</v>
      </c>
      <c r="K82" s="141" t="s">
        <v>328</v>
      </c>
      <c r="L82" s="142" t="s">
        <v>445</v>
      </c>
      <c r="M82" s="140">
        <v>10625000</v>
      </c>
      <c r="N82" s="94">
        <v>2021</v>
      </c>
      <c r="O82" s="111">
        <v>2027</v>
      </c>
      <c r="P82" s="94" t="s">
        <v>99</v>
      </c>
      <c r="Q82" s="94" t="s">
        <v>99</v>
      </c>
      <c r="R82" s="94" t="s">
        <v>99</v>
      </c>
      <c r="S82" s="94" t="s">
        <v>99</v>
      </c>
      <c r="T82" s="94"/>
      <c r="U82" s="94"/>
      <c r="V82" s="94" t="s">
        <v>99</v>
      </c>
      <c r="W82" s="94"/>
      <c r="X82" s="94"/>
      <c r="Y82" s="111" t="s">
        <v>326</v>
      </c>
      <c r="Z82" s="112" t="s">
        <v>141</v>
      </c>
    </row>
    <row r="83" spans="1:26" ht="104.25" customHeight="1" x14ac:dyDescent="0.25">
      <c r="A83" s="385">
        <v>12</v>
      </c>
      <c r="B83" s="430" t="s">
        <v>78</v>
      </c>
      <c r="C83" s="435" t="s">
        <v>483</v>
      </c>
      <c r="D83" s="406">
        <v>70983381</v>
      </c>
      <c r="E83" s="409">
        <v>600083683</v>
      </c>
      <c r="F83" s="379">
        <v>600083683</v>
      </c>
      <c r="G83" s="148" t="s">
        <v>150</v>
      </c>
      <c r="H83" s="228" t="s">
        <v>97</v>
      </c>
      <c r="I83" s="228" t="s">
        <v>98</v>
      </c>
      <c r="J83" s="228" t="s">
        <v>241</v>
      </c>
      <c r="K83" s="114" t="s">
        <v>392</v>
      </c>
      <c r="L83" s="121">
        <v>1500000</v>
      </c>
      <c r="M83" s="137">
        <f t="shared" ref="M83:M101" si="3">L83*0.85</f>
        <v>1275000</v>
      </c>
      <c r="N83" s="228">
        <v>2020</v>
      </c>
      <c r="O83" s="228">
        <v>2027</v>
      </c>
      <c r="P83" s="228"/>
      <c r="Q83" s="228" t="s">
        <v>99</v>
      </c>
      <c r="R83" s="228" t="s">
        <v>99</v>
      </c>
      <c r="S83" s="228"/>
      <c r="T83" s="228"/>
      <c r="U83" s="228"/>
      <c r="V83" s="99" t="s">
        <v>393</v>
      </c>
      <c r="W83" s="228"/>
      <c r="X83" s="228"/>
      <c r="Y83" s="228" t="s">
        <v>142</v>
      </c>
      <c r="Z83" s="100" t="s">
        <v>141</v>
      </c>
    </row>
    <row r="84" spans="1:26" s="18" customFormat="1" ht="68.25" customHeight="1" x14ac:dyDescent="0.25">
      <c r="A84" s="386"/>
      <c r="B84" s="431"/>
      <c r="C84" s="436"/>
      <c r="D84" s="407"/>
      <c r="E84" s="410"/>
      <c r="F84" s="380"/>
      <c r="G84" s="150" t="s">
        <v>151</v>
      </c>
      <c r="H84" s="92" t="s">
        <v>97</v>
      </c>
      <c r="I84" s="92" t="s">
        <v>98</v>
      </c>
      <c r="J84" s="92" t="s">
        <v>241</v>
      </c>
      <c r="K84" s="24" t="s">
        <v>152</v>
      </c>
      <c r="L84" s="104" t="s">
        <v>414</v>
      </c>
      <c r="M84" s="139">
        <v>510000</v>
      </c>
      <c r="N84" s="92">
        <v>2020</v>
      </c>
      <c r="O84" s="92">
        <v>2027</v>
      </c>
      <c r="P84" s="92"/>
      <c r="Q84" s="92"/>
      <c r="R84" s="92" t="s">
        <v>99</v>
      </c>
      <c r="S84" s="92"/>
      <c r="T84" s="92"/>
      <c r="U84" s="92"/>
      <c r="V84" s="102" t="s">
        <v>393</v>
      </c>
      <c r="W84" s="92"/>
      <c r="X84" s="92"/>
      <c r="Y84" s="92" t="s">
        <v>142</v>
      </c>
      <c r="Z84" s="103" t="s">
        <v>141</v>
      </c>
    </row>
    <row r="85" spans="1:26" s="18" customFormat="1" ht="54" customHeight="1" x14ac:dyDescent="0.25">
      <c r="A85" s="386"/>
      <c r="B85" s="431"/>
      <c r="C85" s="436"/>
      <c r="D85" s="407"/>
      <c r="E85" s="410"/>
      <c r="F85" s="380"/>
      <c r="G85" s="150" t="s">
        <v>153</v>
      </c>
      <c r="H85" s="92" t="s">
        <v>97</v>
      </c>
      <c r="I85" s="92" t="s">
        <v>98</v>
      </c>
      <c r="J85" s="92" t="s">
        <v>241</v>
      </c>
      <c r="K85" s="127" t="s">
        <v>154</v>
      </c>
      <c r="L85" s="104" t="s">
        <v>381</v>
      </c>
      <c r="M85" s="139">
        <v>4250000</v>
      </c>
      <c r="N85" s="92">
        <v>2020</v>
      </c>
      <c r="O85" s="92">
        <v>2027</v>
      </c>
      <c r="P85" s="92" t="s">
        <v>99</v>
      </c>
      <c r="Q85" s="92" t="s">
        <v>99</v>
      </c>
      <c r="R85" s="92" t="s">
        <v>99</v>
      </c>
      <c r="S85" s="92" t="s">
        <v>99</v>
      </c>
      <c r="T85" s="92"/>
      <c r="U85" s="92"/>
      <c r="V85" s="92"/>
      <c r="W85" s="92"/>
      <c r="X85" s="92"/>
      <c r="Y85" s="92"/>
      <c r="Z85" s="103" t="s">
        <v>141</v>
      </c>
    </row>
    <row r="86" spans="1:26" s="18" customFormat="1" ht="62.1" customHeight="1" x14ac:dyDescent="0.25">
      <c r="A86" s="386"/>
      <c r="B86" s="431"/>
      <c r="C86" s="436"/>
      <c r="D86" s="407"/>
      <c r="E86" s="410"/>
      <c r="F86" s="380"/>
      <c r="G86" s="124" t="s">
        <v>155</v>
      </c>
      <c r="H86" s="92" t="s">
        <v>97</v>
      </c>
      <c r="I86" s="92" t="s">
        <v>98</v>
      </c>
      <c r="J86" s="92" t="s">
        <v>241</v>
      </c>
      <c r="K86" s="151" t="s">
        <v>156</v>
      </c>
      <c r="L86" s="120">
        <v>1000000</v>
      </c>
      <c r="M86" s="139">
        <f t="shared" si="3"/>
        <v>850000</v>
      </c>
      <c r="N86" s="92">
        <v>2020</v>
      </c>
      <c r="O86" s="92">
        <v>2027</v>
      </c>
      <c r="P86" s="92" t="s">
        <v>99</v>
      </c>
      <c r="Q86" s="92" t="s">
        <v>99</v>
      </c>
      <c r="R86" s="92" t="s">
        <v>99</v>
      </c>
      <c r="S86" s="92" t="s">
        <v>99</v>
      </c>
      <c r="T86" s="92"/>
      <c r="U86" s="92"/>
      <c r="V86" s="92"/>
      <c r="W86" s="92"/>
      <c r="X86" s="92" t="s">
        <v>99</v>
      </c>
      <c r="Y86" s="92" t="s">
        <v>142</v>
      </c>
      <c r="Z86" s="103" t="s">
        <v>141</v>
      </c>
    </row>
    <row r="87" spans="1:26" s="18" customFormat="1" ht="62.45" customHeight="1" x14ac:dyDescent="0.25">
      <c r="A87" s="386"/>
      <c r="B87" s="431"/>
      <c r="C87" s="436"/>
      <c r="D87" s="407"/>
      <c r="E87" s="410"/>
      <c r="F87" s="380"/>
      <c r="G87" s="150" t="s">
        <v>157</v>
      </c>
      <c r="H87" s="92" t="s">
        <v>97</v>
      </c>
      <c r="I87" s="92" t="s">
        <v>98</v>
      </c>
      <c r="J87" s="92" t="s">
        <v>241</v>
      </c>
      <c r="K87" s="118" t="s">
        <v>158</v>
      </c>
      <c r="L87" s="120">
        <v>1000000</v>
      </c>
      <c r="M87" s="139">
        <f t="shared" si="3"/>
        <v>850000</v>
      </c>
      <c r="N87" s="92">
        <v>2020</v>
      </c>
      <c r="O87" s="92">
        <v>2027</v>
      </c>
      <c r="P87" s="92"/>
      <c r="Q87" s="92" t="s">
        <v>99</v>
      </c>
      <c r="R87" s="92"/>
      <c r="S87" s="92" t="s">
        <v>99</v>
      </c>
      <c r="T87" s="92"/>
      <c r="U87" s="92"/>
      <c r="V87" s="92"/>
      <c r="W87" s="92"/>
      <c r="X87" s="92"/>
      <c r="Y87" s="92"/>
      <c r="Z87" s="103" t="s">
        <v>141</v>
      </c>
    </row>
    <row r="88" spans="1:26" s="18" customFormat="1" ht="73.5" customHeight="1" x14ac:dyDescent="0.25">
      <c r="A88" s="386"/>
      <c r="B88" s="431"/>
      <c r="C88" s="436"/>
      <c r="D88" s="407"/>
      <c r="E88" s="410"/>
      <c r="F88" s="380"/>
      <c r="G88" s="28" t="s">
        <v>159</v>
      </c>
      <c r="H88" s="92" t="s">
        <v>97</v>
      </c>
      <c r="I88" s="92" t="s">
        <v>98</v>
      </c>
      <c r="J88" s="92" t="s">
        <v>241</v>
      </c>
      <c r="K88" s="118" t="s">
        <v>160</v>
      </c>
      <c r="L88" s="120">
        <v>1500000</v>
      </c>
      <c r="M88" s="139">
        <f t="shared" si="3"/>
        <v>1275000</v>
      </c>
      <c r="N88" s="92">
        <v>2020</v>
      </c>
      <c r="O88" s="92">
        <v>2027</v>
      </c>
      <c r="P88" s="92"/>
      <c r="Q88" s="92" t="s">
        <v>99</v>
      </c>
      <c r="R88" s="92" t="s">
        <v>99</v>
      </c>
      <c r="S88" s="92" t="s">
        <v>99</v>
      </c>
      <c r="T88" s="92"/>
      <c r="U88" s="92"/>
      <c r="V88" s="92"/>
      <c r="W88" s="92" t="s">
        <v>99</v>
      </c>
      <c r="X88" s="92" t="s">
        <v>99</v>
      </c>
      <c r="Y88" s="92" t="s">
        <v>142</v>
      </c>
      <c r="Z88" s="103" t="s">
        <v>141</v>
      </c>
    </row>
    <row r="89" spans="1:26" s="22" customFormat="1" ht="73.5" customHeight="1" thickBot="1" x14ac:dyDescent="0.3">
      <c r="A89" s="387"/>
      <c r="B89" s="434"/>
      <c r="C89" s="437"/>
      <c r="D89" s="408"/>
      <c r="E89" s="411"/>
      <c r="F89" s="381"/>
      <c r="G89" s="93" t="s">
        <v>402</v>
      </c>
      <c r="H89" s="94" t="s">
        <v>97</v>
      </c>
      <c r="I89" s="94" t="s">
        <v>98</v>
      </c>
      <c r="J89" s="94" t="s">
        <v>241</v>
      </c>
      <c r="K89" s="135" t="s">
        <v>403</v>
      </c>
      <c r="L89" s="122">
        <v>5000000</v>
      </c>
      <c r="M89" s="140">
        <v>4950000</v>
      </c>
      <c r="N89" s="94">
        <v>2023</v>
      </c>
      <c r="O89" s="94">
        <v>2027</v>
      </c>
      <c r="P89" s="94"/>
      <c r="Q89" s="94"/>
      <c r="R89" s="94" t="s">
        <v>99</v>
      </c>
      <c r="S89" s="94"/>
      <c r="T89" s="94"/>
      <c r="U89" s="94"/>
      <c r="V89" s="94" t="s">
        <v>99</v>
      </c>
      <c r="W89" s="94" t="s">
        <v>99</v>
      </c>
      <c r="X89" s="94"/>
      <c r="Y89" s="94" t="s">
        <v>142</v>
      </c>
      <c r="Z89" s="87"/>
    </row>
    <row r="90" spans="1:26" ht="73.5" customHeight="1" x14ac:dyDescent="0.25">
      <c r="A90" s="397">
        <v>13</v>
      </c>
      <c r="B90" s="430" t="s">
        <v>79</v>
      </c>
      <c r="C90" s="432" t="s">
        <v>484</v>
      </c>
      <c r="D90" s="406">
        <v>70921768</v>
      </c>
      <c r="E90" s="409">
        <v>600083926</v>
      </c>
      <c r="F90" s="379">
        <v>600083926</v>
      </c>
      <c r="G90" s="192" t="s">
        <v>161</v>
      </c>
      <c r="H90" s="164" t="s">
        <v>97</v>
      </c>
      <c r="I90" s="164" t="s">
        <v>98</v>
      </c>
      <c r="J90" s="164" t="s">
        <v>240</v>
      </c>
      <c r="K90" s="174" t="s">
        <v>162</v>
      </c>
      <c r="L90" s="216">
        <v>300000</v>
      </c>
      <c r="M90" s="212">
        <f t="shared" si="3"/>
        <v>255000</v>
      </c>
      <c r="N90" s="164">
        <v>2021</v>
      </c>
      <c r="O90" s="164">
        <v>2023</v>
      </c>
      <c r="P90" s="164" t="s">
        <v>99</v>
      </c>
      <c r="Q90" s="164"/>
      <c r="R90" s="164" t="s">
        <v>99</v>
      </c>
      <c r="S90" s="164" t="s">
        <v>99</v>
      </c>
      <c r="T90" s="164"/>
      <c r="U90" s="164"/>
      <c r="V90" s="164"/>
      <c r="W90" s="164"/>
      <c r="X90" s="164"/>
      <c r="Y90" s="165" t="s">
        <v>405</v>
      </c>
      <c r="Z90" s="166" t="s">
        <v>141</v>
      </c>
    </row>
    <row r="91" spans="1:26" s="18" customFormat="1" ht="46.5" customHeight="1" thickBot="1" x14ac:dyDescent="0.3">
      <c r="A91" s="399"/>
      <c r="B91" s="431"/>
      <c r="C91" s="433"/>
      <c r="D91" s="407"/>
      <c r="E91" s="410"/>
      <c r="F91" s="380"/>
      <c r="G91" s="341" t="s">
        <v>163</v>
      </c>
      <c r="H91" s="327" t="s">
        <v>97</v>
      </c>
      <c r="I91" s="327" t="s">
        <v>98</v>
      </c>
      <c r="J91" s="327" t="s">
        <v>240</v>
      </c>
      <c r="K91" s="342" t="s">
        <v>164</v>
      </c>
      <c r="L91" s="343">
        <v>250000</v>
      </c>
      <c r="M91" s="344">
        <f t="shared" si="3"/>
        <v>212500</v>
      </c>
      <c r="N91" s="327">
        <v>2021</v>
      </c>
      <c r="O91" s="327">
        <v>2023</v>
      </c>
      <c r="P91" s="327" t="s">
        <v>99</v>
      </c>
      <c r="Q91" s="327" t="s">
        <v>99</v>
      </c>
      <c r="R91" s="327" t="s">
        <v>99</v>
      </c>
      <c r="S91" s="327" t="s">
        <v>99</v>
      </c>
      <c r="T91" s="327"/>
      <c r="U91" s="327"/>
      <c r="V91" s="327"/>
      <c r="W91" s="327"/>
      <c r="X91" s="327" t="s">
        <v>99</v>
      </c>
      <c r="Y91" s="345" t="s">
        <v>405</v>
      </c>
      <c r="Z91" s="346" t="s">
        <v>141</v>
      </c>
    </row>
    <row r="92" spans="1:26" ht="127.5" customHeight="1" x14ac:dyDescent="0.25">
      <c r="A92" s="397">
        <v>14</v>
      </c>
      <c r="B92" s="441" t="s">
        <v>80</v>
      </c>
      <c r="C92" s="482" t="s">
        <v>485</v>
      </c>
      <c r="D92" s="483">
        <v>70982236</v>
      </c>
      <c r="E92" s="484">
        <v>600083802</v>
      </c>
      <c r="F92" s="485">
        <v>6000083802</v>
      </c>
      <c r="G92" s="150" t="s">
        <v>165</v>
      </c>
      <c r="H92" s="92" t="s">
        <v>97</v>
      </c>
      <c r="I92" s="92" t="s">
        <v>98</v>
      </c>
      <c r="J92" s="92" t="s">
        <v>166</v>
      </c>
      <c r="K92" s="118" t="s">
        <v>167</v>
      </c>
      <c r="L92" s="108" t="s">
        <v>446</v>
      </c>
      <c r="M92" s="139">
        <v>8500000</v>
      </c>
      <c r="N92" s="92">
        <v>2021</v>
      </c>
      <c r="O92" s="92">
        <v>2027</v>
      </c>
      <c r="P92" s="92" t="s">
        <v>99</v>
      </c>
      <c r="Q92" s="92" t="s">
        <v>99</v>
      </c>
      <c r="R92" s="92"/>
      <c r="S92" s="92"/>
      <c r="T92" s="92"/>
      <c r="U92" s="92"/>
      <c r="V92" s="92" t="s">
        <v>99</v>
      </c>
      <c r="W92" s="92"/>
      <c r="X92" s="92"/>
      <c r="Y92" s="92"/>
      <c r="Z92" s="103" t="s">
        <v>141</v>
      </c>
    </row>
    <row r="93" spans="1:26" s="20" customFormat="1" ht="386.25" customHeight="1" x14ac:dyDescent="0.25">
      <c r="A93" s="398"/>
      <c r="B93" s="401"/>
      <c r="C93" s="433"/>
      <c r="D93" s="407"/>
      <c r="E93" s="410"/>
      <c r="F93" s="380"/>
      <c r="G93" s="28" t="s">
        <v>168</v>
      </c>
      <c r="H93" s="92" t="s">
        <v>97</v>
      </c>
      <c r="I93" s="92" t="s">
        <v>98</v>
      </c>
      <c r="J93" s="92" t="s">
        <v>166</v>
      </c>
      <c r="K93" s="19" t="s">
        <v>169</v>
      </c>
      <c r="L93" s="104" t="s">
        <v>447</v>
      </c>
      <c r="M93" s="139">
        <v>1275000</v>
      </c>
      <c r="N93" s="92">
        <v>2022</v>
      </c>
      <c r="O93" s="92">
        <v>2025</v>
      </c>
      <c r="P93" s="92"/>
      <c r="Q93" s="92" t="s">
        <v>99</v>
      </c>
      <c r="R93" s="92" t="s">
        <v>99</v>
      </c>
      <c r="S93" s="92" t="s">
        <v>99</v>
      </c>
      <c r="T93" s="92" t="s">
        <v>99</v>
      </c>
      <c r="U93" s="92"/>
      <c r="V93" s="92"/>
      <c r="W93" s="92"/>
      <c r="X93" s="92"/>
      <c r="Y93" s="92"/>
      <c r="Z93" s="103" t="s">
        <v>141</v>
      </c>
    </row>
    <row r="94" spans="1:26" s="20" customFormat="1" ht="125.1" customHeight="1" x14ac:dyDescent="0.25">
      <c r="A94" s="398"/>
      <c r="B94" s="401"/>
      <c r="C94" s="433"/>
      <c r="D94" s="407"/>
      <c r="E94" s="410"/>
      <c r="F94" s="380"/>
      <c r="G94" s="29" t="s">
        <v>170</v>
      </c>
      <c r="H94" s="92" t="s">
        <v>97</v>
      </c>
      <c r="I94" s="92" t="s">
        <v>98</v>
      </c>
      <c r="J94" s="92" t="s">
        <v>166</v>
      </c>
      <c r="K94" s="19" t="s">
        <v>171</v>
      </c>
      <c r="L94" s="108" t="s">
        <v>448</v>
      </c>
      <c r="M94" s="139">
        <v>2125000</v>
      </c>
      <c r="N94" s="92">
        <v>2022</v>
      </c>
      <c r="O94" s="92">
        <v>2025</v>
      </c>
      <c r="P94" s="92"/>
      <c r="Q94" s="92"/>
      <c r="R94" s="92" t="s">
        <v>99</v>
      </c>
      <c r="S94" s="92"/>
      <c r="T94" s="92"/>
      <c r="U94" s="92"/>
      <c r="V94" s="92" t="s">
        <v>99</v>
      </c>
      <c r="W94" s="92" t="s">
        <v>99</v>
      </c>
      <c r="X94" s="92"/>
      <c r="Y94" s="92"/>
      <c r="Z94" s="103" t="s">
        <v>141</v>
      </c>
    </row>
    <row r="95" spans="1:26" s="22" customFormat="1" ht="140.25" customHeight="1" x14ac:dyDescent="0.25">
      <c r="A95" s="398"/>
      <c r="B95" s="401"/>
      <c r="C95" s="433"/>
      <c r="D95" s="407"/>
      <c r="E95" s="410"/>
      <c r="F95" s="380"/>
      <c r="G95" s="29" t="s">
        <v>406</v>
      </c>
      <c r="H95" s="92" t="s">
        <v>407</v>
      </c>
      <c r="I95" s="92" t="s">
        <v>98</v>
      </c>
      <c r="J95" s="92" t="s">
        <v>166</v>
      </c>
      <c r="K95" s="286" t="s">
        <v>449</v>
      </c>
      <c r="L95" s="120">
        <v>1000000</v>
      </c>
      <c r="M95" s="139">
        <f t="shared" si="3"/>
        <v>850000</v>
      </c>
      <c r="N95" s="92">
        <v>2022</v>
      </c>
      <c r="O95" s="92">
        <v>2025</v>
      </c>
      <c r="P95" s="92" t="s">
        <v>99</v>
      </c>
      <c r="Q95" s="92" t="s">
        <v>99</v>
      </c>
      <c r="R95" s="92"/>
      <c r="S95" s="92" t="s">
        <v>99</v>
      </c>
      <c r="T95" s="92"/>
      <c r="U95" s="92"/>
      <c r="V95" s="92"/>
      <c r="W95" s="92"/>
      <c r="X95" s="92"/>
      <c r="Y95" s="92"/>
      <c r="Z95" s="103"/>
    </row>
    <row r="96" spans="1:26" s="22" customFormat="1" ht="90.75" customHeight="1" x14ac:dyDescent="0.25">
      <c r="A96" s="398"/>
      <c r="B96" s="401"/>
      <c r="C96" s="433"/>
      <c r="D96" s="407"/>
      <c r="E96" s="410"/>
      <c r="F96" s="380"/>
      <c r="G96" s="29" t="s">
        <v>408</v>
      </c>
      <c r="H96" s="92" t="s">
        <v>271</v>
      </c>
      <c r="I96" s="92" t="s">
        <v>98</v>
      </c>
      <c r="J96" s="92" t="s">
        <v>166</v>
      </c>
      <c r="K96" s="118" t="s">
        <v>409</v>
      </c>
      <c r="L96" s="120">
        <v>5000000</v>
      </c>
      <c r="M96" s="139">
        <f t="shared" si="3"/>
        <v>4250000</v>
      </c>
      <c r="N96" s="92">
        <v>2022</v>
      </c>
      <c r="O96" s="92">
        <v>2026</v>
      </c>
      <c r="P96" s="92"/>
      <c r="Q96" s="92"/>
      <c r="R96" s="92"/>
      <c r="S96" s="92"/>
      <c r="T96" s="92"/>
      <c r="U96" s="92"/>
      <c r="V96" s="92" t="s">
        <v>99</v>
      </c>
      <c r="W96" s="92" t="s">
        <v>99</v>
      </c>
      <c r="X96" s="92"/>
      <c r="Y96" s="92"/>
      <c r="Z96" s="103" t="s">
        <v>141</v>
      </c>
    </row>
    <row r="97" spans="1:26" s="22" customFormat="1" ht="125.1" customHeight="1" x14ac:dyDescent="0.25">
      <c r="A97" s="398"/>
      <c r="B97" s="401"/>
      <c r="C97" s="433"/>
      <c r="D97" s="407"/>
      <c r="E97" s="410"/>
      <c r="F97" s="380"/>
      <c r="G97" s="29" t="s">
        <v>410</v>
      </c>
      <c r="H97" s="92" t="s">
        <v>271</v>
      </c>
      <c r="I97" s="92" t="s">
        <v>98</v>
      </c>
      <c r="J97" s="92" t="s">
        <v>166</v>
      </c>
      <c r="K97" s="127" t="s">
        <v>411</v>
      </c>
      <c r="L97" s="120">
        <v>3000000</v>
      </c>
      <c r="M97" s="139">
        <f t="shared" si="3"/>
        <v>2550000</v>
      </c>
      <c r="N97" s="92">
        <v>2022</v>
      </c>
      <c r="O97" s="92">
        <v>2026</v>
      </c>
      <c r="P97" s="92"/>
      <c r="Q97" s="92"/>
      <c r="R97" s="92"/>
      <c r="S97" s="92"/>
      <c r="T97" s="92"/>
      <c r="U97" s="92"/>
      <c r="V97" s="92" t="s">
        <v>99</v>
      </c>
      <c r="W97" s="92" t="s">
        <v>99</v>
      </c>
      <c r="X97" s="92"/>
      <c r="Y97" s="92"/>
      <c r="Z97" s="103" t="s">
        <v>141</v>
      </c>
    </row>
    <row r="98" spans="1:26" s="22" customFormat="1" ht="93.75" customHeight="1" x14ac:dyDescent="0.25">
      <c r="A98" s="398"/>
      <c r="B98" s="401"/>
      <c r="C98" s="433"/>
      <c r="D98" s="407"/>
      <c r="E98" s="410"/>
      <c r="F98" s="380"/>
      <c r="G98" s="328" t="s">
        <v>124</v>
      </c>
      <c r="H98" s="327" t="s">
        <v>271</v>
      </c>
      <c r="I98" s="327" t="s">
        <v>98</v>
      </c>
      <c r="J98" s="327" t="s">
        <v>166</v>
      </c>
      <c r="K98" s="342" t="s">
        <v>412</v>
      </c>
      <c r="L98" s="343">
        <v>1200000</v>
      </c>
      <c r="M98" s="344">
        <f t="shared" si="3"/>
        <v>1020000</v>
      </c>
      <c r="N98" s="327">
        <v>2022</v>
      </c>
      <c r="O98" s="327">
        <v>2026</v>
      </c>
      <c r="P98" s="327"/>
      <c r="Q98" s="327"/>
      <c r="R98" s="327"/>
      <c r="S98" s="327"/>
      <c r="T98" s="327"/>
      <c r="U98" s="327" t="s">
        <v>99</v>
      </c>
      <c r="V98" s="327" t="s">
        <v>99</v>
      </c>
      <c r="W98" s="327" t="s">
        <v>99</v>
      </c>
      <c r="X98" s="327"/>
      <c r="Y98" s="327"/>
      <c r="Z98" s="346" t="s">
        <v>141</v>
      </c>
    </row>
    <row r="99" spans="1:26" s="313" customFormat="1" ht="93.75" customHeight="1" thickBot="1" x14ac:dyDescent="0.3">
      <c r="A99" s="398"/>
      <c r="B99" s="401"/>
      <c r="C99" s="433"/>
      <c r="D99" s="407"/>
      <c r="E99" s="410"/>
      <c r="F99" s="380"/>
      <c r="G99" s="339" t="s">
        <v>465</v>
      </c>
      <c r="H99" s="347" t="s">
        <v>271</v>
      </c>
      <c r="I99" s="347" t="s">
        <v>98</v>
      </c>
      <c r="J99" s="347" t="s">
        <v>166</v>
      </c>
      <c r="K99" s="340" t="s">
        <v>466</v>
      </c>
      <c r="L99" s="348">
        <v>150000</v>
      </c>
      <c r="M99" s="349">
        <f t="shared" si="3"/>
        <v>127500</v>
      </c>
      <c r="N99" s="347">
        <v>2023</v>
      </c>
      <c r="O99" s="347">
        <v>2025</v>
      </c>
      <c r="P99" s="347"/>
      <c r="Q99" s="347"/>
      <c r="R99" s="347"/>
      <c r="S99" s="347"/>
      <c r="T99" s="347"/>
      <c r="U99" s="347"/>
      <c r="V99" s="347" t="s">
        <v>99</v>
      </c>
      <c r="W99" s="347"/>
      <c r="X99" s="347"/>
      <c r="Y99" s="347" t="s">
        <v>142</v>
      </c>
      <c r="Z99" s="350" t="s">
        <v>141</v>
      </c>
    </row>
    <row r="100" spans="1:26" ht="213" customHeight="1" x14ac:dyDescent="0.25">
      <c r="A100" s="397">
        <v>15</v>
      </c>
      <c r="B100" s="430" t="s">
        <v>81</v>
      </c>
      <c r="C100" s="438"/>
      <c r="D100" s="406">
        <v>25485920</v>
      </c>
      <c r="E100" s="409">
        <v>691005371</v>
      </c>
      <c r="F100" s="406">
        <v>691005371</v>
      </c>
      <c r="G100" s="195" t="s">
        <v>172</v>
      </c>
      <c r="H100" s="164" t="s">
        <v>97</v>
      </c>
      <c r="I100" s="164" t="s">
        <v>98</v>
      </c>
      <c r="J100" s="164" t="s">
        <v>98</v>
      </c>
      <c r="K100" s="222" t="s">
        <v>173</v>
      </c>
      <c r="L100" s="216">
        <v>15000000</v>
      </c>
      <c r="M100" s="212">
        <f t="shared" si="3"/>
        <v>12750000</v>
      </c>
      <c r="N100" s="164">
        <v>2020</v>
      </c>
      <c r="O100" s="164">
        <v>2025</v>
      </c>
      <c r="P100" s="164" t="s">
        <v>99</v>
      </c>
      <c r="Q100" s="164" t="s">
        <v>99</v>
      </c>
      <c r="R100" s="164" t="s">
        <v>99</v>
      </c>
      <c r="S100" s="164" t="s">
        <v>99</v>
      </c>
      <c r="T100" s="164"/>
      <c r="U100" s="164"/>
      <c r="V100" s="164"/>
      <c r="W100" s="164"/>
      <c r="X100" s="164" t="s">
        <v>99</v>
      </c>
      <c r="Y100" s="165" t="s">
        <v>174</v>
      </c>
      <c r="Z100" s="166" t="s">
        <v>141</v>
      </c>
    </row>
    <row r="101" spans="1:26" s="21" customFormat="1" ht="82.5" customHeight="1" x14ac:dyDescent="0.25">
      <c r="A101" s="398"/>
      <c r="B101" s="431"/>
      <c r="C101" s="439"/>
      <c r="D101" s="407"/>
      <c r="E101" s="410"/>
      <c r="F101" s="407"/>
      <c r="G101" s="28" t="s">
        <v>175</v>
      </c>
      <c r="H101" s="92" t="s">
        <v>97</v>
      </c>
      <c r="I101" s="92" t="s">
        <v>98</v>
      </c>
      <c r="J101" s="92" t="s">
        <v>98</v>
      </c>
      <c r="K101" s="117" t="s">
        <v>176</v>
      </c>
      <c r="L101" s="120">
        <v>2000000</v>
      </c>
      <c r="M101" s="139">
        <f t="shared" si="3"/>
        <v>1700000</v>
      </c>
      <c r="N101" s="92">
        <v>2021</v>
      </c>
      <c r="O101" s="92">
        <v>2023</v>
      </c>
      <c r="P101" s="92" t="s">
        <v>99</v>
      </c>
      <c r="Q101" s="92" t="s">
        <v>99</v>
      </c>
      <c r="R101" s="92" t="s">
        <v>99</v>
      </c>
      <c r="S101" s="92" t="s">
        <v>99</v>
      </c>
      <c r="T101" s="92"/>
      <c r="U101" s="92"/>
      <c r="V101" s="92"/>
      <c r="W101" s="92" t="s">
        <v>99</v>
      </c>
      <c r="X101" s="92" t="s">
        <v>99</v>
      </c>
      <c r="Y101" s="92" t="s">
        <v>142</v>
      </c>
      <c r="Z101" s="103" t="s">
        <v>141</v>
      </c>
    </row>
    <row r="102" spans="1:26" s="21" customFormat="1" ht="195" customHeight="1" x14ac:dyDescent="0.25">
      <c r="A102" s="398"/>
      <c r="B102" s="431"/>
      <c r="C102" s="439"/>
      <c r="D102" s="407"/>
      <c r="E102" s="410"/>
      <c r="F102" s="407"/>
      <c r="G102" s="28" t="s">
        <v>177</v>
      </c>
      <c r="H102" s="92" t="s">
        <v>97</v>
      </c>
      <c r="I102" s="92" t="s">
        <v>98</v>
      </c>
      <c r="J102" s="92" t="s">
        <v>98</v>
      </c>
      <c r="K102" s="155" t="s">
        <v>394</v>
      </c>
      <c r="L102" s="104" t="s">
        <v>395</v>
      </c>
      <c r="M102" s="139">
        <v>12750000</v>
      </c>
      <c r="N102" s="92">
        <v>2022</v>
      </c>
      <c r="O102" s="92">
        <v>2027</v>
      </c>
      <c r="P102" s="92" t="s">
        <v>99</v>
      </c>
      <c r="Q102" s="92" t="s">
        <v>99</v>
      </c>
      <c r="R102" s="92" t="s">
        <v>99</v>
      </c>
      <c r="S102" s="92" t="s">
        <v>99</v>
      </c>
      <c r="T102" s="92"/>
      <c r="U102" s="92"/>
      <c r="V102" s="92"/>
      <c r="W102" s="92"/>
      <c r="X102" s="92" t="s">
        <v>99</v>
      </c>
      <c r="Y102" s="92" t="s">
        <v>178</v>
      </c>
      <c r="Z102" s="103" t="s">
        <v>141</v>
      </c>
    </row>
    <row r="103" spans="1:26" s="22" customFormat="1" ht="237" customHeight="1" thickBot="1" x14ac:dyDescent="0.3">
      <c r="A103" s="399"/>
      <c r="B103" s="434"/>
      <c r="C103" s="440"/>
      <c r="D103" s="408"/>
      <c r="E103" s="411"/>
      <c r="F103" s="408"/>
      <c r="G103" s="93" t="s">
        <v>246</v>
      </c>
      <c r="H103" s="94" t="s">
        <v>97</v>
      </c>
      <c r="I103" s="94" t="s">
        <v>98</v>
      </c>
      <c r="J103" s="153" t="s">
        <v>98</v>
      </c>
      <c r="K103" s="135" t="s">
        <v>247</v>
      </c>
      <c r="L103" s="159">
        <v>90000000</v>
      </c>
      <c r="M103" s="140">
        <f>L103*0.85</f>
        <v>76500000</v>
      </c>
      <c r="N103" s="94">
        <v>2021</v>
      </c>
      <c r="O103" s="94">
        <v>2027</v>
      </c>
      <c r="P103" s="94" t="s">
        <v>99</v>
      </c>
      <c r="Q103" s="94" t="s">
        <v>99</v>
      </c>
      <c r="R103" s="94" t="s">
        <v>99</v>
      </c>
      <c r="S103" s="94" t="s">
        <v>99</v>
      </c>
      <c r="T103" s="94"/>
      <c r="U103" s="94" t="s">
        <v>99</v>
      </c>
      <c r="V103" s="94" t="s">
        <v>99</v>
      </c>
      <c r="W103" s="94"/>
      <c r="X103" s="94"/>
      <c r="Y103" s="94" t="s">
        <v>142</v>
      </c>
      <c r="Z103" s="112" t="s">
        <v>141</v>
      </c>
    </row>
    <row r="104" spans="1:26" ht="79.5" customHeight="1" x14ac:dyDescent="0.25">
      <c r="A104" s="397">
        <v>16</v>
      </c>
      <c r="B104" s="475" t="s">
        <v>82</v>
      </c>
      <c r="C104" s="477"/>
      <c r="D104" s="406">
        <v>4677846</v>
      </c>
      <c r="E104" s="473">
        <v>691009406</v>
      </c>
      <c r="F104" s="406">
        <v>691009406</v>
      </c>
      <c r="G104" s="160" t="s">
        <v>179</v>
      </c>
      <c r="H104" s="89" t="s">
        <v>97</v>
      </c>
      <c r="I104" s="89" t="s">
        <v>98</v>
      </c>
      <c r="J104" s="89" t="s">
        <v>98</v>
      </c>
      <c r="K104" s="114" t="s">
        <v>180</v>
      </c>
      <c r="L104" s="121">
        <v>400000</v>
      </c>
      <c r="M104" s="137">
        <f t="shared" ref="M104:M105" si="4">L104*0.85</f>
        <v>340000</v>
      </c>
      <c r="N104" s="89">
        <v>2018</v>
      </c>
      <c r="O104" s="89">
        <v>2023</v>
      </c>
      <c r="P104" s="89" t="s">
        <v>99</v>
      </c>
      <c r="Q104" s="89" t="s">
        <v>99</v>
      </c>
      <c r="R104" s="89" t="s">
        <v>99</v>
      </c>
      <c r="S104" s="89" t="s">
        <v>99</v>
      </c>
      <c r="T104" s="89" t="s">
        <v>99</v>
      </c>
      <c r="U104" s="285" t="s">
        <v>141</v>
      </c>
      <c r="V104" s="99" t="s">
        <v>396</v>
      </c>
      <c r="W104" s="89"/>
      <c r="X104" s="89"/>
      <c r="Y104" s="98" t="s">
        <v>181</v>
      </c>
      <c r="Z104" s="100" t="s">
        <v>141</v>
      </c>
    </row>
    <row r="105" spans="1:26" s="22" customFormat="1" ht="105" customHeight="1" thickBot="1" x14ac:dyDescent="0.3">
      <c r="A105" s="399"/>
      <c r="B105" s="476"/>
      <c r="C105" s="478"/>
      <c r="D105" s="408"/>
      <c r="E105" s="474"/>
      <c r="F105" s="408"/>
      <c r="G105" s="131" t="s">
        <v>182</v>
      </c>
      <c r="H105" s="94" t="s">
        <v>97</v>
      </c>
      <c r="I105" s="94" t="s">
        <v>98</v>
      </c>
      <c r="J105" s="94" t="s">
        <v>98</v>
      </c>
      <c r="K105" s="157" t="s">
        <v>183</v>
      </c>
      <c r="L105" s="122">
        <v>200000</v>
      </c>
      <c r="M105" s="140">
        <f t="shared" si="4"/>
        <v>170000</v>
      </c>
      <c r="N105" s="94">
        <v>2020</v>
      </c>
      <c r="O105" s="94">
        <v>2025</v>
      </c>
      <c r="P105" s="94" t="s">
        <v>99</v>
      </c>
      <c r="Q105" s="94" t="s">
        <v>99</v>
      </c>
      <c r="R105" s="94" t="s">
        <v>99</v>
      </c>
      <c r="S105" s="94" t="s">
        <v>99</v>
      </c>
      <c r="T105" s="94"/>
      <c r="U105" s="94"/>
      <c r="V105" s="94"/>
      <c r="W105" s="94"/>
      <c r="X105" s="94"/>
      <c r="Y105" s="111" t="s">
        <v>142</v>
      </c>
      <c r="Z105" s="112" t="s">
        <v>141</v>
      </c>
    </row>
    <row r="106" spans="1:26" ht="168.75" customHeight="1" thickBot="1" x14ac:dyDescent="0.3">
      <c r="A106" s="82">
        <v>17</v>
      </c>
      <c r="B106" s="81" t="s">
        <v>92</v>
      </c>
      <c r="C106" s="32"/>
      <c r="D106" s="33">
        <v>62209485</v>
      </c>
      <c r="E106" s="34">
        <v>600023630</v>
      </c>
      <c r="F106" s="33">
        <v>600023630</v>
      </c>
      <c r="G106" s="154"/>
      <c r="H106" s="154"/>
      <c r="I106" s="154"/>
      <c r="J106" s="154"/>
      <c r="K106" s="158"/>
      <c r="L106" s="36"/>
      <c r="M106" s="35"/>
      <c r="N106" s="35"/>
      <c r="O106" s="35"/>
      <c r="P106" s="35"/>
      <c r="Q106" s="35"/>
      <c r="R106" s="35"/>
      <c r="S106" s="35"/>
      <c r="T106" s="35"/>
      <c r="U106" s="35"/>
      <c r="V106" s="35"/>
      <c r="W106" s="35"/>
      <c r="X106" s="35"/>
      <c r="Y106" s="35"/>
      <c r="Z106" s="44"/>
    </row>
    <row r="107" spans="1:26" ht="146.25" customHeight="1" thickBot="1" x14ac:dyDescent="0.3">
      <c r="A107" s="83">
        <v>18</v>
      </c>
      <c r="B107" s="81" t="s">
        <v>93</v>
      </c>
      <c r="C107" s="32"/>
      <c r="D107" s="37">
        <v>63125382</v>
      </c>
      <c r="E107" s="38">
        <v>110010671</v>
      </c>
      <c r="F107" s="37">
        <v>600023648</v>
      </c>
      <c r="G107" s="154"/>
      <c r="H107" s="154"/>
      <c r="I107" s="154"/>
      <c r="J107" s="154"/>
      <c r="K107" s="158"/>
      <c r="L107" s="36"/>
      <c r="M107" s="35"/>
      <c r="N107" s="35"/>
      <c r="O107" s="35"/>
      <c r="P107" s="35"/>
      <c r="Q107" s="35"/>
      <c r="R107" s="35"/>
      <c r="S107" s="35"/>
      <c r="T107" s="35"/>
      <c r="U107" s="35"/>
      <c r="V107" s="35"/>
      <c r="W107" s="35"/>
      <c r="X107" s="35"/>
      <c r="Y107" s="35"/>
      <c r="Z107" s="44"/>
    </row>
    <row r="108" spans="1:26" x14ac:dyDescent="0.25">
      <c r="C108" s="6"/>
      <c r="D108" s="6"/>
      <c r="E108" s="6"/>
      <c r="F108" s="6"/>
    </row>
    <row r="109" spans="1:26" x14ac:dyDescent="0.25">
      <c r="A109" s="6"/>
      <c r="C109" s="6"/>
      <c r="D109" s="6"/>
      <c r="E109" s="6"/>
      <c r="F109" s="6"/>
    </row>
    <row r="110" spans="1:26" x14ac:dyDescent="0.25">
      <c r="C110" s="6"/>
      <c r="D110" s="6"/>
      <c r="E110" s="6"/>
      <c r="F110" s="6"/>
    </row>
    <row r="111" spans="1:26" x14ac:dyDescent="0.25">
      <c r="C111" s="6"/>
      <c r="D111" s="6"/>
      <c r="E111" s="6"/>
      <c r="F111" s="6"/>
    </row>
    <row r="112" spans="1:26" x14ac:dyDescent="0.25">
      <c r="C112" s="6"/>
      <c r="D112" s="6"/>
      <c r="E112" s="6"/>
      <c r="F112" s="6"/>
    </row>
    <row r="113" spans="1:9" x14ac:dyDescent="0.25">
      <c r="C113" s="6"/>
      <c r="D113" s="6"/>
      <c r="E113" s="6"/>
      <c r="F113" s="6"/>
    </row>
    <row r="114" spans="1:9" s="14" customFormat="1" x14ac:dyDescent="0.25"/>
    <row r="115" spans="1:9" s="14" customFormat="1" x14ac:dyDescent="0.25"/>
    <row r="116" spans="1:9" x14ac:dyDescent="0.25">
      <c r="A116" s="15"/>
      <c r="B116" s="16"/>
      <c r="C116" s="3"/>
      <c r="D116" s="3"/>
      <c r="E116" s="3"/>
      <c r="F116" s="3"/>
      <c r="G116" s="3"/>
      <c r="H116" s="3"/>
      <c r="I116" s="3"/>
    </row>
    <row r="117" spans="1:9" s="3" customFormat="1" x14ac:dyDescent="0.25"/>
    <row r="118" spans="1:9" s="13" customFormat="1" x14ac:dyDescent="0.25">
      <c r="A118" s="14"/>
      <c r="B118" s="14"/>
      <c r="C118" s="14"/>
      <c r="D118" s="14"/>
      <c r="E118" s="14"/>
      <c r="F118" s="14"/>
      <c r="G118" s="14"/>
      <c r="H118" s="14"/>
      <c r="I118" s="3"/>
    </row>
  </sheetData>
  <mergeCells count="137">
    <mergeCell ref="I52:I54"/>
    <mergeCell ref="J52:J54"/>
    <mergeCell ref="G69:G71"/>
    <mergeCell ref="H69:H71"/>
    <mergeCell ref="I69:I71"/>
    <mergeCell ref="J69:J71"/>
    <mergeCell ref="I64:I66"/>
    <mergeCell ref="J64:J66"/>
    <mergeCell ref="G64:G66"/>
    <mergeCell ref="H64:H66"/>
    <mergeCell ref="F104:F105"/>
    <mergeCell ref="F57:F62"/>
    <mergeCell ref="C92:C99"/>
    <mergeCell ref="D92:D99"/>
    <mergeCell ref="E92:E99"/>
    <mergeCell ref="F92:F99"/>
    <mergeCell ref="G52:G54"/>
    <mergeCell ref="H52:H54"/>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L2:M2"/>
    <mergeCell ref="B2:F2"/>
    <mergeCell ref="F16:F26"/>
    <mergeCell ref="A27:A32"/>
    <mergeCell ref="B27:B32"/>
    <mergeCell ref="C27:C32"/>
    <mergeCell ref="D27:D32"/>
    <mergeCell ref="E27:E32"/>
    <mergeCell ref="F27:F32"/>
    <mergeCell ref="A16:A26"/>
    <mergeCell ref="B16:B26"/>
    <mergeCell ref="C16:C26"/>
    <mergeCell ref="D16:D26"/>
    <mergeCell ref="E16:E26"/>
    <mergeCell ref="F39:F49"/>
    <mergeCell ref="D5:D15"/>
    <mergeCell ref="E5:E15"/>
    <mergeCell ref="F5:F15"/>
    <mergeCell ref="A104:A105"/>
    <mergeCell ref="A5:A15"/>
    <mergeCell ref="B5:B15"/>
    <mergeCell ref="C5:C15"/>
    <mergeCell ref="B100:B103"/>
    <mergeCell ref="F33:F38"/>
    <mergeCell ref="A39:A49"/>
    <mergeCell ref="D104:D105"/>
    <mergeCell ref="E104:E105"/>
    <mergeCell ref="F50:F56"/>
    <mergeCell ref="F63:F68"/>
    <mergeCell ref="F76:F78"/>
    <mergeCell ref="B104:B105"/>
    <mergeCell ref="C104:C105"/>
    <mergeCell ref="A33:A38"/>
    <mergeCell ref="B33:B38"/>
    <mergeCell ref="C33:C38"/>
    <mergeCell ref="D33:D38"/>
    <mergeCell ref="E33:E38"/>
    <mergeCell ref="A57:A62"/>
    <mergeCell ref="N2:O2"/>
    <mergeCell ref="Y2:Z2"/>
    <mergeCell ref="Y3:Y4"/>
    <mergeCell ref="Z3:Z4"/>
    <mergeCell ref="L3:L4"/>
    <mergeCell ref="M3:M4"/>
    <mergeCell ref="N3:N4"/>
    <mergeCell ref="O3:O4"/>
    <mergeCell ref="H2:H4"/>
    <mergeCell ref="W3:W4"/>
    <mergeCell ref="I2:I4"/>
    <mergeCell ref="K2:K4"/>
    <mergeCell ref="B39:B49"/>
    <mergeCell ref="C39:C49"/>
    <mergeCell ref="D39:D49"/>
    <mergeCell ref="E39:E49"/>
    <mergeCell ref="A69:A75"/>
    <mergeCell ref="B69:B75"/>
    <mergeCell ref="C69:C75"/>
    <mergeCell ref="D69:D75"/>
    <mergeCell ref="E69:E75"/>
    <mergeCell ref="B57:B62"/>
    <mergeCell ref="C57:C62"/>
    <mergeCell ref="D57:D62"/>
    <mergeCell ref="E57:E62"/>
    <mergeCell ref="A50:A56"/>
    <mergeCell ref="B50:B56"/>
    <mergeCell ref="C50:C56"/>
    <mergeCell ref="D50:D56"/>
    <mergeCell ref="E50:E56"/>
    <mergeCell ref="F69:F75"/>
    <mergeCell ref="A63:A68"/>
    <mergeCell ref="B63:B68"/>
    <mergeCell ref="C63:C68"/>
    <mergeCell ref="D63:D68"/>
    <mergeCell ref="E63:E68"/>
    <mergeCell ref="A79:A82"/>
    <mergeCell ref="B79:B82"/>
    <mergeCell ref="C79:C82"/>
    <mergeCell ref="D79:D82"/>
    <mergeCell ref="E79:E82"/>
    <mergeCell ref="F79:F82"/>
    <mergeCell ref="A76:A78"/>
    <mergeCell ref="B76:B78"/>
    <mergeCell ref="C76:C78"/>
    <mergeCell ref="D76:D78"/>
    <mergeCell ref="E76:E78"/>
    <mergeCell ref="A100:A103"/>
    <mergeCell ref="F83:F89"/>
    <mergeCell ref="A90:A91"/>
    <mergeCell ref="B90:B91"/>
    <mergeCell ref="C90:C91"/>
    <mergeCell ref="D90:D91"/>
    <mergeCell ref="E90:E91"/>
    <mergeCell ref="F90:F91"/>
    <mergeCell ref="A83:A89"/>
    <mergeCell ref="B83:B89"/>
    <mergeCell ref="C83:C89"/>
    <mergeCell ref="D83:D89"/>
    <mergeCell ref="E83:E89"/>
    <mergeCell ref="C100:C103"/>
    <mergeCell ref="D100:D103"/>
    <mergeCell ref="E100:E103"/>
    <mergeCell ref="F100:F103"/>
    <mergeCell ref="A92:A99"/>
    <mergeCell ref="B92:B99"/>
  </mergeCells>
  <pageMargins left="0.25" right="0.25" top="0.75" bottom="0.50176056338028174" header="0.3" footer="0.3"/>
  <pageSetup paperSize="8" scale="60" fitToHeight="0" orientation="landscape" r:id="rId1"/>
  <headerFooter>
    <oddFooter>Stránka &amp;P z &amp;N</oddFooter>
  </headerFooter>
  <rowBreaks count="6" manualBreakCount="6">
    <brk id="32" max="25" man="1"/>
    <brk id="38" max="25" man="1"/>
    <brk id="49" max="25" man="1"/>
    <brk id="62" max="25" man="1"/>
    <brk id="75" max="25" man="1"/>
    <brk id="10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9"/>
  <sheetViews>
    <sheetView view="pageLayout" topLeftCell="B1" zoomScale="70" zoomScaleNormal="100" zoomScaleSheetLayoutView="90" zoomScalePageLayoutView="70" workbookViewId="0">
      <selection activeCell="L13" sqref="L13"/>
    </sheetView>
  </sheetViews>
  <sheetFormatPr defaultColWidth="8.7109375" defaultRowHeight="15" x14ac:dyDescent="0.25"/>
  <cols>
    <col min="1" max="1" width="14.28515625" style="1" hidden="1" customWidth="1"/>
    <col min="2" max="2" width="7.28515625" style="1" customWidth="1"/>
    <col min="3" max="3" width="18.28515625" style="1" customWidth="1"/>
    <col min="4" max="4" width="17.5703125" style="1" customWidth="1"/>
    <col min="5" max="5" width="10.7109375" style="1" customWidth="1"/>
    <col min="6" max="6" width="22.28515625" style="1" customWidth="1"/>
    <col min="7" max="8" width="13.7109375" style="1" customWidth="1"/>
    <col min="9" max="9" width="16.7109375" style="1" customWidth="1"/>
    <col min="10" max="10" width="39.42578125" style="1" customWidth="1"/>
    <col min="11" max="11" width="18.5703125" style="1" customWidth="1"/>
    <col min="12" max="12" width="17.28515625" style="1" customWidth="1"/>
    <col min="13" max="13" width="9" style="1" customWidth="1"/>
    <col min="14" max="14" width="8.7109375" style="1"/>
    <col min="15" max="18" width="11.140625" style="1" customWidth="1"/>
    <col min="19" max="19" width="12.42578125" style="1" customWidth="1"/>
    <col min="20" max="20" width="10.5703125" style="1" customWidth="1"/>
    <col min="21" max="16384" width="8.7109375" style="1"/>
  </cols>
  <sheetData>
    <row r="1" spans="1:20" ht="21.75" customHeight="1" thickBot="1" x14ac:dyDescent="0.35">
      <c r="A1" s="536" t="s">
        <v>46</v>
      </c>
      <c r="B1" s="537"/>
      <c r="C1" s="537"/>
      <c r="D1" s="537"/>
      <c r="E1" s="537"/>
      <c r="F1" s="537"/>
      <c r="G1" s="537"/>
      <c r="H1" s="537"/>
      <c r="I1" s="537"/>
      <c r="J1" s="537"/>
      <c r="K1" s="537"/>
      <c r="L1" s="537"/>
      <c r="M1" s="537"/>
      <c r="N1" s="537"/>
      <c r="O1" s="537"/>
      <c r="P1" s="537"/>
      <c r="Q1" s="537"/>
      <c r="R1" s="537"/>
      <c r="S1" s="537"/>
      <c r="T1" s="538"/>
    </row>
    <row r="2" spans="1:20" ht="37.5" customHeight="1" thickBot="1" x14ac:dyDescent="0.3">
      <c r="A2" s="539" t="s">
        <v>47</v>
      </c>
      <c r="B2" s="559" t="s">
        <v>12</v>
      </c>
      <c r="C2" s="542" t="s">
        <v>48</v>
      </c>
      <c r="D2" s="543"/>
      <c r="E2" s="543"/>
      <c r="F2" s="544" t="s">
        <v>14</v>
      </c>
      <c r="G2" s="572" t="s">
        <v>36</v>
      </c>
      <c r="H2" s="575" t="s">
        <v>61</v>
      </c>
      <c r="I2" s="547" t="s">
        <v>16</v>
      </c>
      <c r="J2" s="550" t="s">
        <v>49</v>
      </c>
      <c r="K2" s="553" t="s">
        <v>50</v>
      </c>
      <c r="L2" s="554"/>
      <c r="M2" s="555" t="s">
        <v>19</v>
      </c>
      <c r="N2" s="556"/>
      <c r="O2" s="566" t="s">
        <v>51</v>
      </c>
      <c r="P2" s="567"/>
      <c r="Q2" s="567"/>
      <c r="R2" s="567"/>
      <c r="S2" s="555" t="s">
        <v>21</v>
      </c>
      <c r="T2" s="556"/>
    </row>
    <row r="3" spans="1:20" ht="22.35" customHeight="1" thickBot="1" x14ac:dyDescent="0.3">
      <c r="A3" s="540"/>
      <c r="B3" s="560"/>
      <c r="C3" s="562" t="s">
        <v>52</v>
      </c>
      <c r="D3" s="564" t="s">
        <v>53</v>
      </c>
      <c r="E3" s="564" t="s">
        <v>54</v>
      </c>
      <c r="F3" s="545"/>
      <c r="G3" s="573"/>
      <c r="H3" s="576"/>
      <c r="I3" s="548"/>
      <c r="J3" s="551"/>
      <c r="K3" s="570" t="s">
        <v>55</v>
      </c>
      <c r="L3" s="570" t="s">
        <v>56</v>
      </c>
      <c r="M3" s="570" t="s">
        <v>29</v>
      </c>
      <c r="N3" s="571" t="s">
        <v>30</v>
      </c>
      <c r="O3" s="568" t="s">
        <v>40</v>
      </c>
      <c r="P3" s="569"/>
      <c r="Q3" s="569"/>
      <c r="R3" s="569"/>
      <c r="S3" s="557" t="s">
        <v>57</v>
      </c>
      <c r="T3" s="558" t="s">
        <v>34</v>
      </c>
    </row>
    <row r="4" spans="1:20" ht="97.5" customHeight="1" thickBot="1" x14ac:dyDescent="0.3">
      <c r="A4" s="541"/>
      <c r="B4" s="561"/>
      <c r="C4" s="563"/>
      <c r="D4" s="565"/>
      <c r="E4" s="565"/>
      <c r="F4" s="546"/>
      <c r="G4" s="574"/>
      <c r="H4" s="577"/>
      <c r="I4" s="549"/>
      <c r="J4" s="552"/>
      <c r="K4" s="453"/>
      <c r="L4" s="453"/>
      <c r="M4" s="453"/>
      <c r="N4" s="455"/>
      <c r="O4" s="62" t="s">
        <v>58</v>
      </c>
      <c r="P4" s="63" t="s">
        <v>43</v>
      </c>
      <c r="Q4" s="5" t="s">
        <v>44</v>
      </c>
      <c r="R4" s="64" t="s">
        <v>59</v>
      </c>
      <c r="S4" s="457"/>
      <c r="T4" s="459"/>
    </row>
    <row r="5" spans="1:20" ht="90" customHeight="1" x14ac:dyDescent="0.25">
      <c r="A5" s="60">
        <v>1</v>
      </c>
      <c r="B5" s="65">
        <v>1</v>
      </c>
      <c r="C5" s="66" t="s">
        <v>86</v>
      </c>
      <c r="D5" s="67"/>
      <c r="E5" s="68">
        <v>72059419</v>
      </c>
      <c r="F5" s="69"/>
      <c r="G5" s="67"/>
      <c r="H5" s="67"/>
      <c r="I5" s="67"/>
      <c r="J5" s="70"/>
      <c r="K5" s="46"/>
      <c r="L5" s="71"/>
      <c r="M5" s="45"/>
      <c r="N5" s="45"/>
      <c r="O5" s="72"/>
      <c r="P5" s="45"/>
      <c r="Q5" s="45"/>
      <c r="R5" s="73"/>
      <c r="S5" s="45"/>
      <c r="T5" s="47"/>
    </row>
    <row r="6" spans="1:20" ht="132" customHeight="1" x14ac:dyDescent="0.25">
      <c r="A6" s="60">
        <v>2</v>
      </c>
      <c r="B6" s="74">
        <v>2</v>
      </c>
      <c r="C6" s="287" t="s">
        <v>450</v>
      </c>
      <c r="D6" s="288"/>
      <c r="E6" s="289" t="s">
        <v>451</v>
      </c>
      <c r="F6" s="290" t="s">
        <v>196</v>
      </c>
      <c r="G6" s="288"/>
      <c r="H6" s="288"/>
      <c r="I6" s="288"/>
      <c r="J6" s="118" t="s">
        <v>452</v>
      </c>
      <c r="K6" s="108" t="s">
        <v>453</v>
      </c>
      <c r="L6" s="139">
        <v>17000000</v>
      </c>
      <c r="M6" s="102" t="s">
        <v>454</v>
      </c>
      <c r="N6" s="102" t="s">
        <v>360</v>
      </c>
      <c r="O6" s="291" t="s">
        <v>99</v>
      </c>
      <c r="P6" s="92"/>
      <c r="Q6" s="92"/>
      <c r="R6" s="125" t="s">
        <v>99</v>
      </c>
      <c r="S6" s="92"/>
      <c r="T6" s="103" t="s">
        <v>141</v>
      </c>
    </row>
    <row r="7" spans="1:20" ht="259.5" customHeight="1" x14ac:dyDescent="0.25">
      <c r="A7" s="60">
        <v>3</v>
      </c>
      <c r="B7" s="74">
        <v>3</v>
      </c>
      <c r="C7" s="292" t="s">
        <v>87</v>
      </c>
      <c r="D7" s="288"/>
      <c r="E7" s="293">
        <v>26672073</v>
      </c>
      <c r="F7" s="294" t="s">
        <v>197</v>
      </c>
      <c r="G7" s="295"/>
      <c r="H7" s="288"/>
      <c r="I7" s="288"/>
      <c r="J7" s="118" t="s">
        <v>455</v>
      </c>
      <c r="K7" s="104" t="s">
        <v>456</v>
      </c>
      <c r="L7" s="139">
        <v>5950000</v>
      </c>
      <c r="M7" s="107" t="s">
        <v>457</v>
      </c>
      <c r="N7" s="107" t="s">
        <v>369</v>
      </c>
      <c r="O7" s="291" t="s">
        <v>99</v>
      </c>
      <c r="P7" s="92" t="s">
        <v>99</v>
      </c>
      <c r="Q7" s="92" t="s">
        <v>99</v>
      </c>
      <c r="R7" s="125" t="s">
        <v>99</v>
      </c>
      <c r="S7" s="92"/>
      <c r="T7" s="103" t="s">
        <v>141</v>
      </c>
    </row>
    <row r="8" spans="1:20" ht="108" customHeight="1" x14ac:dyDescent="0.25">
      <c r="A8" s="60"/>
      <c r="B8" s="74">
        <v>4</v>
      </c>
      <c r="C8" s="292" t="s">
        <v>88</v>
      </c>
      <c r="D8" s="288"/>
      <c r="E8" s="296" t="s">
        <v>89</v>
      </c>
      <c r="F8" s="290" t="s">
        <v>198</v>
      </c>
      <c r="G8" s="92"/>
      <c r="H8" s="92"/>
      <c r="I8" s="92"/>
      <c r="J8" s="118" t="s">
        <v>199</v>
      </c>
      <c r="K8" s="297">
        <v>3500000</v>
      </c>
      <c r="L8" s="139">
        <f t="shared" ref="L8:L13" si="0">K8*0.85</f>
        <v>2975000</v>
      </c>
      <c r="M8" s="92">
        <v>2020</v>
      </c>
      <c r="N8" s="92">
        <v>2023</v>
      </c>
      <c r="O8" s="291"/>
      <c r="P8" s="92" t="s">
        <v>99</v>
      </c>
      <c r="Q8" s="92" t="s">
        <v>99</v>
      </c>
      <c r="R8" s="125" t="s">
        <v>99</v>
      </c>
      <c r="S8" s="92"/>
      <c r="T8" s="103" t="s">
        <v>141</v>
      </c>
    </row>
    <row r="9" spans="1:20" ht="132.75" customHeight="1" x14ac:dyDescent="0.25">
      <c r="A9" s="60"/>
      <c r="B9" s="75">
        <v>5</v>
      </c>
      <c r="C9" s="292" t="s">
        <v>95</v>
      </c>
      <c r="D9" s="288"/>
      <c r="E9" s="298">
        <v>47324261</v>
      </c>
      <c r="F9" s="299" t="s">
        <v>305</v>
      </c>
      <c r="G9" s="92" t="s">
        <v>97</v>
      </c>
      <c r="H9" s="92" t="s">
        <v>98</v>
      </c>
      <c r="I9" s="92" t="s">
        <v>98</v>
      </c>
      <c r="J9" s="300" t="s">
        <v>312</v>
      </c>
      <c r="K9" s="170">
        <v>35000000</v>
      </c>
      <c r="L9" s="139">
        <f t="shared" si="0"/>
        <v>29750000</v>
      </c>
      <c r="M9" s="92">
        <v>2021</v>
      </c>
      <c r="N9" s="92">
        <v>2027</v>
      </c>
      <c r="O9" s="291" t="s">
        <v>99</v>
      </c>
      <c r="P9" s="92"/>
      <c r="Q9" s="92" t="s">
        <v>99</v>
      </c>
      <c r="R9" s="92" t="s">
        <v>99</v>
      </c>
      <c r="S9" s="107" t="s">
        <v>487</v>
      </c>
      <c r="T9" s="103" t="s">
        <v>141</v>
      </c>
    </row>
    <row r="10" spans="1:20" ht="81.95" customHeight="1" x14ac:dyDescent="0.25">
      <c r="A10" s="60"/>
      <c r="B10" s="524">
        <v>6</v>
      </c>
      <c r="C10" s="527" t="s">
        <v>96</v>
      </c>
      <c r="D10" s="530"/>
      <c r="E10" s="533">
        <v>47324147</v>
      </c>
      <c r="F10" s="299" t="s">
        <v>306</v>
      </c>
      <c r="G10" s="92" t="s">
        <v>97</v>
      </c>
      <c r="H10" s="92" t="s">
        <v>98</v>
      </c>
      <c r="I10" s="92" t="s">
        <v>98</v>
      </c>
      <c r="J10" s="300" t="s">
        <v>309</v>
      </c>
      <c r="K10" s="170">
        <v>4000000</v>
      </c>
      <c r="L10" s="139">
        <f t="shared" si="0"/>
        <v>3400000</v>
      </c>
      <c r="M10" s="92">
        <v>2021</v>
      </c>
      <c r="N10" s="92">
        <v>2027</v>
      </c>
      <c r="O10" s="291"/>
      <c r="P10" s="92"/>
      <c r="Q10" s="92"/>
      <c r="R10" s="92" t="s">
        <v>99</v>
      </c>
      <c r="S10" s="357" t="s">
        <v>486</v>
      </c>
      <c r="T10" s="103" t="s">
        <v>141</v>
      </c>
    </row>
    <row r="11" spans="1:20" s="22" customFormat="1" ht="81.95" customHeight="1" x14ac:dyDescent="0.25">
      <c r="A11" s="60"/>
      <c r="B11" s="525"/>
      <c r="C11" s="528"/>
      <c r="D11" s="531"/>
      <c r="E11" s="534"/>
      <c r="F11" s="299" t="s">
        <v>307</v>
      </c>
      <c r="G11" s="92" t="s">
        <v>97</v>
      </c>
      <c r="H11" s="92" t="s">
        <v>98</v>
      </c>
      <c r="I11" s="92" t="s">
        <v>98</v>
      </c>
      <c r="J11" s="300" t="s">
        <v>310</v>
      </c>
      <c r="K11" s="170">
        <v>5000000</v>
      </c>
      <c r="L11" s="139">
        <f t="shared" si="0"/>
        <v>4250000</v>
      </c>
      <c r="M11" s="92">
        <v>2021</v>
      </c>
      <c r="N11" s="92">
        <v>2027</v>
      </c>
      <c r="O11" s="92"/>
      <c r="P11" s="92"/>
      <c r="Q11" s="92"/>
      <c r="R11" s="92" t="s">
        <v>99</v>
      </c>
      <c r="S11" s="357" t="s">
        <v>488</v>
      </c>
      <c r="T11" s="103" t="s">
        <v>141</v>
      </c>
    </row>
    <row r="12" spans="1:20" s="22" customFormat="1" ht="81.95" customHeight="1" x14ac:dyDescent="0.25">
      <c r="A12" s="60"/>
      <c r="B12" s="525"/>
      <c r="C12" s="528"/>
      <c r="D12" s="531"/>
      <c r="E12" s="534"/>
      <c r="F12" s="299" t="s">
        <v>308</v>
      </c>
      <c r="G12" s="92" t="s">
        <v>97</v>
      </c>
      <c r="H12" s="92" t="s">
        <v>98</v>
      </c>
      <c r="I12" s="92" t="s">
        <v>98</v>
      </c>
      <c r="J12" s="300" t="s">
        <v>335</v>
      </c>
      <c r="K12" s="170">
        <v>5000000</v>
      </c>
      <c r="L12" s="139">
        <f t="shared" si="0"/>
        <v>4250000</v>
      </c>
      <c r="M12" s="92">
        <v>2021</v>
      </c>
      <c r="N12" s="92">
        <v>2027</v>
      </c>
      <c r="O12" s="92"/>
      <c r="P12" s="92" t="s">
        <v>99</v>
      </c>
      <c r="Q12" s="92"/>
      <c r="R12" s="92"/>
      <c r="S12" s="357" t="s">
        <v>488</v>
      </c>
      <c r="T12" s="103" t="s">
        <v>141</v>
      </c>
    </row>
    <row r="13" spans="1:20" s="22" customFormat="1" ht="81.95" customHeight="1" thickBot="1" x14ac:dyDescent="0.3">
      <c r="A13" s="61"/>
      <c r="B13" s="526"/>
      <c r="C13" s="529"/>
      <c r="D13" s="532"/>
      <c r="E13" s="535"/>
      <c r="F13" s="301" t="s">
        <v>233</v>
      </c>
      <c r="G13" s="94" t="s">
        <v>97</v>
      </c>
      <c r="H13" s="94" t="s">
        <v>98</v>
      </c>
      <c r="I13" s="94" t="s">
        <v>98</v>
      </c>
      <c r="J13" s="302" t="s">
        <v>311</v>
      </c>
      <c r="K13" s="178">
        <v>1000000</v>
      </c>
      <c r="L13" s="140">
        <f t="shared" si="0"/>
        <v>850000</v>
      </c>
      <c r="M13" s="94">
        <v>2021</v>
      </c>
      <c r="N13" s="94">
        <v>2027</v>
      </c>
      <c r="O13" s="94"/>
      <c r="P13" s="94" t="s">
        <v>99</v>
      </c>
      <c r="Q13" s="94"/>
      <c r="R13" s="94" t="s">
        <v>99</v>
      </c>
      <c r="S13" s="358" t="s">
        <v>488</v>
      </c>
      <c r="T13" s="112" t="s">
        <v>141</v>
      </c>
    </row>
    <row r="14" spans="1:20" x14ac:dyDescent="0.25">
      <c r="A14" s="2"/>
      <c r="B14" s="7"/>
      <c r="C14" s="2"/>
      <c r="D14" s="2"/>
      <c r="E14" s="2"/>
      <c r="F14" s="2"/>
      <c r="G14" s="2"/>
      <c r="H14" s="2"/>
      <c r="I14" s="2"/>
      <c r="J14" s="2"/>
      <c r="K14" s="2"/>
      <c r="L14" s="2"/>
      <c r="M14" s="2"/>
      <c r="N14" s="2"/>
      <c r="O14" s="2"/>
      <c r="P14" s="2"/>
      <c r="Q14" s="2"/>
      <c r="R14" s="2"/>
      <c r="S14" s="2"/>
      <c r="T14" s="2"/>
    </row>
    <row r="19" spans="1:2" x14ac:dyDescent="0.25">
      <c r="A19" s="2" t="s">
        <v>60</v>
      </c>
      <c r="B19" s="2"/>
    </row>
  </sheetData>
  <mergeCells count="27">
    <mergeCell ref="C3:C4"/>
    <mergeCell ref="D3:D4"/>
    <mergeCell ref="O2:R2"/>
    <mergeCell ref="O3:R3"/>
    <mergeCell ref="E3:E4"/>
    <mergeCell ref="K3:K4"/>
    <mergeCell ref="L3:L4"/>
    <mergeCell ref="M3:M4"/>
    <mergeCell ref="N3:N4"/>
    <mergeCell ref="G2:G4"/>
    <mergeCell ref="H2:H4"/>
    <mergeCell ref="B10:B13"/>
    <mergeCell ref="C10:C13"/>
    <mergeCell ref="D10:D13"/>
    <mergeCell ref="E10:E13"/>
    <mergeCell ref="A1:T1"/>
    <mergeCell ref="A2:A4"/>
    <mergeCell ref="C2:E2"/>
    <mergeCell ref="F2:F4"/>
    <mergeCell ref="I2:I4"/>
    <mergeCell ref="J2:J4"/>
    <mergeCell ref="K2:L2"/>
    <mergeCell ref="M2:N2"/>
    <mergeCell ref="S3:S4"/>
    <mergeCell ref="T3:T4"/>
    <mergeCell ref="B2:B4"/>
    <mergeCell ref="S2:T2"/>
  </mergeCells>
  <pageMargins left="0.7" right="0.7" top="0.78740157499999996" bottom="0.78740157499999996" header="0.3" footer="0.3"/>
  <pageSetup paperSize="8" scale="61" orientation="landscape" r:id="rId1"/>
  <headerFooter>
    <oddFooter>&amp;CStránka &amp;P z &amp;N</oddFooter>
  </headerFooter>
  <rowBreaks count="1" manualBreakCount="1">
    <brk id="1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3</vt:i4>
      </vt:variant>
    </vt:vector>
  </HeadingPairs>
  <TitlesOfParts>
    <vt:vector size="8" baseType="lpstr">
      <vt:lpstr>Pokyny, info</vt:lpstr>
      <vt:lpstr>Info a pokyny</vt:lpstr>
      <vt:lpstr>MŠ</vt:lpstr>
      <vt:lpstr>ZŠ</vt:lpstr>
      <vt:lpstr>zajmové, neformalní, cel</vt:lpstr>
      <vt:lpstr>'Info a pokyny'!Oblast_tisku</vt:lpstr>
      <vt:lpstr>MŠ!Oblast_tisku</vt:lpstr>
      <vt:lpstr>ZŠ!Oblast_tisku</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Benešová Michaela</cp:lastModifiedBy>
  <cp:revision/>
  <cp:lastPrinted>2022-11-25T13:33:29Z</cp:lastPrinted>
  <dcterms:created xsi:type="dcterms:W3CDTF">2020-07-22T07:46:04Z</dcterms:created>
  <dcterms:modified xsi:type="dcterms:W3CDTF">2022-12-05T14:48:30Z</dcterms:modified>
  <cp:category/>
  <cp:contentStatus/>
</cp:coreProperties>
</file>