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.mmr.cz\dfs\N\odbor57\_ONPO\ODDĚLENÍ 574\KOMPONENTA 4.1\_4.1.3 - bytové projekty_5-výzva\Výzva+pravidla+přílohy_FINAL ke zveřejnění\"/>
    </mc:Choice>
  </mc:AlternateContent>
  <xr:revisionPtr revIDLastSave="0" documentId="13_ncr:1_{7274E253-1A6E-443C-8047-FE1C854E5E8F}" xr6:coauthVersionLast="47" xr6:coauthVersionMax="47" xr10:uidLastSave="{00000000-0000-0000-0000-000000000000}"/>
  <bookViews>
    <workbookView xWindow="-120" yWindow="-120" windowWidth="29040" windowHeight="17640" xr2:uid="{A37DAE4E-C025-4512-8C91-B808E9489739}"/>
  </bookViews>
  <sheets>
    <sheet name="Modelový_příklad_nový" sheetId="2" r:id="rId1"/>
    <sheet name="Model_vzo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" l="1"/>
  <c r="C17" i="3"/>
  <c r="C35" i="3" s="1"/>
  <c r="D35" i="3" s="1"/>
  <c r="C11" i="3"/>
  <c r="C21" i="3" s="1"/>
  <c r="C17" i="2"/>
  <c r="C35" i="2" s="1"/>
  <c r="C36" i="2" s="1"/>
  <c r="C36" i="3" l="1"/>
  <c r="D36" i="3" s="1"/>
  <c r="E36" i="3" s="1"/>
  <c r="F36" i="3" s="1"/>
  <c r="G36" i="3" s="1"/>
  <c r="H36" i="3" s="1"/>
  <c r="I36" i="3" s="1"/>
  <c r="J36" i="3" s="1"/>
  <c r="K36" i="3" s="1"/>
  <c r="L36" i="3" s="1"/>
  <c r="M36" i="3" s="1"/>
  <c r="C22" i="3"/>
  <c r="C23" i="3" s="1"/>
  <c r="E35" i="3"/>
  <c r="D36" i="2"/>
  <c r="D35" i="2"/>
  <c r="E35" i="2" s="1"/>
  <c r="F35" i="2" s="1"/>
  <c r="D30" i="2"/>
  <c r="C11" i="2"/>
  <c r="C21" i="2" s="1"/>
  <c r="F35" i="3" l="1"/>
  <c r="C24" i="3"/>
  <c r="C22" i="2"/>
  <c r="C23" i="2" s="1"/>
  <c r="E36" i="2"/>
  <c r="F36" i="2" s="1"/>
  <c r="G36" i="2" s="1"/>
  <c r="H36" i="2" s="1"/>
  <c r="I36" i="2" s="1"/>
  <c r="J36" i="2" s="1"/>
  <c r="K36" i="2" s="1"/>
  <c r="L36" i="2" s="1"/>
  <c r="M36" i="2" s="1"/>
  <c r="C27" i="3" l="1"/>
  <c r="C30" i="3"/>
  <c r="C38" i="3" s="1"/>
  <c r="C29" i="3"/>
  <c r="C28" i="3"/>
  <c r="G35" i="3"/>
  <c r="C24" i="2"/>
  <c r="C31" i="3" l="1"/>
  <c r="L38" i="3"/>
  <c r="H38" i="3"/>
  <c r="D38" i="3"/>
  <c r="K38" i="3"/>
  <c r="G38" i="3"/>
  <c r="J38" i="3"/>
  <c r="F38" i="3"/>
  <c r="M38" i="3"/>
  <c r="I38" i="3"/>
  <c r="E38" i="3"/>
  <c r="H48" i="3"/>
  <c r="C37" i="3"/>
  <c r="H35" i="3"/>
  <c r="C28" i="2"/>
  <c r="C27" i="2"/>
  <c r="C29" i="2"/>
  <c r="C30" i="2"/>
  <c r="C38" i="2" s="1"/>
  <c r="I35" i="3" l="1"/>
  <c r="K37" i="3"/>
  <c r="G37" i="3"/>
  <c r="G39" i="3" s="1"/>
  <c r="G41" i="3" s="1"/>
  <c r="J37" i="3"/>
  <c r="F37" i="3"/>
  <c r="F39" i="3" s="1"/>
  <c r="F41" i="3" s="1"/>
  <c r="M37" i="3"/>
  <c r="I37" i="3"/>
  <c r="E37" i="3"/>
  <c r="E39" i="3" s="1"/>
  <c r="E41" i="3" s="1"/>
  <c r="L37" i="3"/>
  <c r="H37" i="3"/>
  <c r="H39" i="3" s="1"/>
  <c r="H41" i="3" s="1"/>
  <c r="D37" i="3"/>
  <c r="D39" i="3" s="1"/>
  <c r="D41" i="3" s="1"/>
  <c r="C39" i="3"/>
  <c r="C41" i="3" s="1"/>
  <c r="C31" i="2"/>
  <c r="H48" i="2"/>
  <c r="C37" i="2"/>
  <c r="C39" i="2" s="1"/>
  <c r="C41" i="2" s="1"/>
  <c r="L38" i="2"/>
  <c r="D38" i="2"/>
  <c r="K38" i="2"/>
  <c r="J38" i="2"/>
  <c r="I38" i="2"/>
  <c r="H38" i="2"/>
  <c r="G38" i="2"/>
  <c r="F38" i="2"/>
  <c r="M38" i="2"/>
  <c r="E38" i="2"/>
  <c r="G35" i="2"/>
  <c r="I39" i="3" l="1"/>
  <c r="I41" i="3" s="1"/>
  <c r="J35" i="3"/>
  <c r="G37" i="2"/>
  <c r="G39" i="2" s="1"/>
  <c r="G41" i="2" s="1"/>
  <c r="F37" i="2"/>
  <c r="F39" i="2" s="1"/>
  <c r="F41" i="2" s="1"/>
  <c r="M37" i="2"/>
  <c r="E37" i="2"/>
  <c r="E39" i="2" s="1"/>
  <c r="E41" i="2" s="1"/>
  <c r="L37" i="2"/>
  <c r="D37" i="2"/>
  <c r="D39" i="2" s="1"/>
  <c r="D41" i="2" s="1"/>
  <c r="K37" i="2"/>
  <c r="I37" i="2"/>
  <c r="H37" i="2"/>
  <c r="J37" i="2"/>
  <c r="H35" i="2"/>
  <c r="K35" i="3" l="1"/>
  <c r="J39" i="3"/>
  <c r="J41" i="3" s="1"/>
  <c r="H39" i="2"/>
  <c r="H41" i="2" s="1"/>
  <c r="I35" i="2"/>
  <c r="L35" i="3" l="1"/>
  <c r="K39" i="3"/>
  <c r="K41" i="3" s="1"/>
  <c r="I39" i="2"/>
  <c r="I41" i="2" s="1"/>
  <c r="J35" i="2"/>
  <c r="M35" i="3" l="1"/>
  <c r="M39" i="3" s="1"/>
  <c r="M41" i="3" s="1"/>
  <c r="L39" i="3"/>
  <c r="L41" i="3" s="1"/>
  <c r="K35" i="2"/>
  <c r="J39" i="2"/>
  <c r="J41" i="2" s="1"/>
  <c r="L35" i="2" l="1"/>
  <c r="K39" i="2"/>
  <c r="K41" i="2" s="1"/>
  <c r="M35" i="2" l="1"/>
  <c r="M39" i="2" s="1"/>
  <c r="M41" i="2" s="1"/>
  <c r="L39" i="2"/>
  <c r="L4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Kelner Pavel</author>
  </authors>
  <commentList>
    <comment ref="H48" authorId="0" shapeId="0" xr:uid="{7465EBA4-FCDA-4F1D-ABDF-74ED51F6A2D6}">
      <text>
        <r>
          <rPr>
            <sz val="9"/>
            <color indexed="81"/>
            <rFont val="Tahoma"/>
            <family val="2"/>
            <charset val="238"/>
          </rPr>
          <t xml:space="preserve">Měsíční splátka úroků v režimu "interest only"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Kelner Pavel</author>
  </authors>
  <commentList>
    <comment ref="H48" authorId="0" shapeId="0" xr:uid="{1108CE76-1260-4525-8C4F-45F2DFAF6DAF}">
      <text>
        <r>
          <rPr>
            <sz val="9"/>
            <color indexed="81"/>
            <rFont val="Tahoma"/>
            <family val="2"/>
            <charset val="238"/>
          </rPr>
          <t xml:space="preserve">Měsíční splátka úroků v režimu "interest only" 
</t>
        </r>
      </text>
    </comment>
  </commentList>
</comments>
</file>

<file path=xl/sharedStrings.xml><?xml version="1.0" encoding="utf-8"?>
<sst xmlns="http://schemas.openxmlformats.org/spreadsheetml/2006/main" count="152" uniqueCount="73">
  <si>
    <t>Stavební náklady vč. DPH</t>
  </si>
  <si>
    <t>Ostatní pořizovací náklady</t>
  </si>
  <si>
    <t xml:space="preserve">Vklad obce: </t>
  </si>
  <si>
    <t>SFPI úvěr</t>
  </si>
  <si>
    <t>Bankovní úvěr</t>
  </si>
  <si>
    <t xml:space="preserve">zbývá: </t>
  </si>
  <si>
    <r>
      <t xml:space="preserve">Přehled </t>
    </r>
    <r>
      <rPr>
        <b/>
        <sz val="12"/>
        <color theme="1"/>
        <rFont val="Calibri"/>
        <family val="2"/>
        <charset val="238"/>
        <scheme val="minor"/>
      </rPr>
      <t>MĚSÍČNÍCH</t>
    </r>
    <r>
      <rPr>
        <sz val="12"/>
        <color theme="1"/>
        <rFont val="Calibri"/>
        <family val="2"/>
        <scheme val="minor"/>
      </rPr>
      <t xml:space="preserve"> peněžních toků: </t>
    </r>
  </si>
  <si>
    <t xml:space="preserve">Nájemné: </t>
  </si>
  <si>
    <t xml:space="preserve">Provozní náklady: </t>
  </si>
  <si>
    <t>Splátka bankovního úvěru</t>
  </si>
  <si>
    <t xml:space="preserve">Čisté cash flow měsíčně: </t>
  </si>
  <si>
    <t xml:space="preserve">Čisté cash flow ročně: </t>
  </si>
  <si>
    <t>Počet bytů</t>
  </si>
  <si>
    <t>Provozní náklady</t>
  </si>
  <si>
    <t>rok 1</t>
  </si>
  <si>
    <t>rok 2</t>
  </si>
  <si>
    <t>rok 3</t>
  </si>
  <si>
    <t>rok 4</t>
  </si>
  <si>
    <t>rok 5</t>
  </si>
  <si>
    <t>rok 6</t>
  </si>
  <si>
    <t>rok 7</t>
  </si>
  <si>
    <t>rok 8</t>
  </si>
  <si>
    <t>rok 9</t>
  </si>
  <si>
    <t>rok 10</t>
  </si>
  <si>
    <t>rok 11</t>
  </si>
  <si>
    <t>Předpoklady</t>
  </si>
  <si>
    <t>rok xx…</t>
  </si>
  <si>
    <t xml:space="preserve">Nájemné za byt měsíčně (bez energií): </t>
  </si>
  <si>
    <r>
      <t>Stavební náklady na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 (vč. DPH): </t>
    </r>
  </si>
  <si>
    <r>
      <t>Plocha bytů vč. společných prostor 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</si>
  <si>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Průměrná velikost bytu 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): </t>
    </r>
  </si>
  <si>
    <t>Splátka SFPI úvěru</t>
  </si>
  <si>
    <t>Včetně společných prostor (cca 20% celkové plochy)</t>
  </si>
  <si>
    <t>Dopočítaná hodnota</t>
  </si>
  <si>
    <t>Indikativní výše stavebních nákladů včetně DPH vyjádřená na metr čtvereční</t>
  </si>
  <si>
    <t>Objem peněžních prostředků vložených obcí</t>
  </si>
  <si>
    <t xml:space="preserve">Zbylé prostředky pokryté bankovním financováním </t>
  </si>
  <si>
    <t>Kontrolní buňka</t>
  </si>
  <si>
    <t>meziroční indexace nájmů</t>
  </si>
  <si>
    <t xml:space="preserve">Základní parametry úvěrů: </t>
  </si>
  <si>
    <t xml:space="preserve">Sazba p.a. </t>
  </si>
  <si>
    <t>Doba splácení</t>
  </si>
  <si>
    <t xml:space="preserve">Popis polí: </t>
  </si>
  <si>
    <t xml:space="preserve">Hodnoty: </t>
  </si>
  <si>
    <t>anuitní splácení</t>
  </si>
  <si>
    <t>Počet bytů v bytovém domě</t>
  </si>
  <si>
    <t>Průměrná velikost bytů napříč kategoriemi</t>
  </si>
  <si>
    <t>Investiční náklady celkem</t>
  </si>
  <si>
    <r>
      <t>Ilustrativní finanční model vzorového projektu dostupného bydlení</t>
    </r>
    <r>
      <rPr>
        <b/>
        <sz val="16"/>
        <color theme="0" tint="-0.499984740745262"/>
        <rFont val="Calibri"/>
        <family val="2"/>
        <charset val="238"/>
        <scheme val="minor"/>
      </rPr>
      <t>*</t>
    </r>
  </si>
  <si>
    <t>fixní parametr</t>
  </si>
  <si>
    <t>dopočítaná hodnota</t>
  </si>
  <si>
    <t>parametr k nastavení - vyplní žadatel</t>
  </si>
  <si>
    <t xml:space="preserve">Dotace (zde předvyplněno pro SFPI - Nájemní bydlení): </t>
  </si>
  <si>
    <t xml:space="preserve">Úvěr (zde předvyplněno pro SFPI - Nájemní bydlení): </t>
  </si>
  <si>
    <t>Dotace 4.1.3</t>
  </si>
  <si>
    <t xml:space="preserve">Struktura financování: </t>
  </si>
  <si>
    <t>Předpokládaná výše zvýhodněného úvěru SFPI v rámci programu "Dostupné bydlení"</t>
  </si>
  <si>
    <r>
      <t>Předpokládané dostupné nájemné na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: </t>
    </r>
  </si>
  <si>
    <t>Předpokládaná výše dotace SFPI v rámci programu 2.10 "Dostupné bydlení"</t>
  </si>
  <si>
    <r>
      <t xml:space="preserve">Ostatní náklady </t>
    </r>
    <r>
      <rPr>
        <u/>
        <sz val="12"/>
        <color theme="1"/>
        <rFont val="Calibri"/>
        <family val="2"/>
        <charset val="238"/>
        <scheme val="minor"/>
      </rPr>
      <t>přímo související s přípravou projektu</t>
    </r>
    <r>
      <rPr>
        <sz val="12"/>
        <color theme="1"/>
        <rFont val="Calibri"/>
        <family val="2"/>
        <scheme val="minor"/>
      </rPr>
      <t>: např. náklady na projektanty, povolovací proces, poradenství…</t>
    </r>
  </si>
  <si>
    <t>Předpokládaná výše dotace na přípravu projektu.</t>
  </si>
  <si>
    <t>průměrná výše nákladů na provoz a správu bytového domu (jako procento z předpokládaného dostupného nájmu)</t>
  </si>
  <si>
    <t>inflační cíl ČNB</t>
  </si>
  <si>
    <t>*Model představuje základní schema výpočtu nákladovosti projektu dostupného nájemního bydlení na hotovostní bázi. Nezohledňuje daně, kapitalizaci úroků, apod. Výpočet je zjednodušený.</t>
  </si>
  <si>
    <t xml:space="preserve">splátka úroku v režimu režim "interest only", kdy se část období  udržitelnosti projektu splácí pouze úrok </t>
  </si>
  <si>
    <t>Průměrná výše nájemného v obecních bytech</t>
  </si>
  <si>
    <t>Pouze indikativně, nebude součástí výpočtu.</t>
  </si>
  <si>
    <t>?</t>
  </si>
  <si>
    <t>Pouze indikativně (dle realitních serverů), nebude součástí výpočtu.</t>
  </si>
  <si>
    <t>Průměrná výše srovnatelného (tržního) nájmu v lokalitě</t>
  </si>
  <si>
    <r>
      <t xml:space="preserve">Pouze indikativně - pro předběžný propočet můžete použít sazbu do 90 % srovnatelného nájemného obvyklého v daném místě. Při realizaci projektu bude kalkulováno formou </t>
    </r>
    <r>
      <rPr>
        <u/>
        <sz val="12"/>
        <color theme="1"/>
        <rFont val="Calibri"/>
        <family val="2"/>
        <charset val="238"/>
        <scheme val="minor"/>
      </rPr>
      <t>nákladového nájemného</t>
    </r>
    <r>
      <rPr>
        <sz val="12"/>
        <color theme="1"/>
        <rFont val="Calibri"/>
        <family val="2"/>
        <scheme val="minor"/>
      </rPr>
      <t xml:space="preserve">. </t>
    </r>
  </si>
  <si>
    <t>Průměrná výše měsíčního nájemného v obecních bytech</t>
  </si>
  <si>
    <t>Příloha č. 12  - Finanční model realizace stavby - následné podmínky výzvy 
Platnost od: 30. 4.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</si>
</sst>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4" x14ac:knownFonts="1">
    <font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sz val="10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0" tint="-0.49998474074526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1" fillId="2" borderId="0" xfId="3" applyFill="1"/>
    <xf numFmtId="164" fontId="1" fillId="2" borderId="0" xfId="1" applyNumberFormat="1" applyFont="1" applyFill="1"/>
    <xf numFmtId="164" fontId="1" fillId="3" borderId="0" xfId="1" applyNumberFormat="1" applyFont="1" applyFill="1"/>
    <xf numFmtId="164" fontId="1" fillId="4" borderId="0" xfId="1" applyNumberFormat="1" applyFont="1" applyFill="1"/>
    <xf numFmtId="0" fontId="1" fillId="0" borderId="0" xfId="3"/>
    <xf numFmtId="0" fontId="3" fillId="2" borderId="0" xfId="3" applyFont="1" applyFill="1"/>
    <xf numFmtId="164" fontId="3" fillId="2" borderId="0" xfId="1" applyNumberFormat="1" applyFont="1" applyFill="1"/>
    <xf numFmtId="9" fontId="1" fillId="3" borderId="0" xfId="2" applyFont="1" applyFill="1"/>
    <xf numFmtId="9" fontId="1" fillId="5" borderId="0" xfId="2" applyFont="1" applyFill="1"/>
    <xf numFmtId="165" fontId="1" fillId="2" borderId="0" xfId="2" applyNumberFormat="1" applyFont="1" applyFill="1"/>
    <xf numFmtId="164" fontId="3" fillId="6" borderId="0" xfId="1" applyNumberFormat="1" applyFont="1" applyFill="1"/>
    <xf numFmtId="164" fontId="1" fillId="2" borderId="0" xfId="3" applyNumberFormat="1" applyFill="1"/>
    <xf numFmtId="164" fontId="4" fillId="2" borderId="0" xfId="1" applyNumberFormat="1" applyFont="1" applyFill="1" applyAlignment="1">
      <alignment horizontal="center"/>
    </xf>
    <xf numFmtId="0" fontId="1" fillId="0" borderId="0" xfId="3" applyFill="1"/>
    <xf numFmtId="164" fontId="7" fillId="2" borderId="0" xfId="3" applyNumberFormat="1" applyFont="1" applyFill="1"/>
    <xf numFmtId="0" fontId="1" fillId="4" borderId="0" xfId="3" applyFill="1"/>
    <xf numFmtId="0" fontId="3" fillId="2" borderId="0" xfId="3" applyFont="1" applyFill="1" applyAlignment="1">
      <alignment horizontal="right"/>
    </xf>
    <xf numFmtId="0" fontId="3" fillId="7" borderId="0" xfId="3" applyFont="1" applyFill="1"/>
    <xf numFmtId="0" fontId="1" fillId="7" borderId="0" xfId="3" applyFill="1"/>
    <xf numFmtId="164" fontId="3" fillId="7" borderId="0" xfId="1" applyNumberFormat="1" applyFont="1" applyFill="1" applyAlignment="1">
      <alignment horizontal="center"/>
    </xf>
    <xf numFmtId="0" fontId="9" fillId="2" borderId="0" xfId="3" applyFont="1" applyFill="1" applyAlignment="1">
      <alignment horizontal="center" vertical="center"/>
    </xf>
    <xf numFmtId="164" fontId="1" fillId="9" borderId="0" xfId="1" applyNumberFormat="1" applyFont="1" applyFill="1"/>
    <xf numFmtId="164" fontId="1" fillId="10" borderId="0" xfId="1" applyNumberFormat="1" applyFont="1" applyFill="1"/>
    <xf numFmtId="0" fontId="1" fillId="10" borderId="0" xfId="3" applyFill="1"/>
    <xf numFmtId="164" fontId="3" fillId="10" borderId="0" xfId="1" applyNumberFormat="1" applyFont="1" applyFill="1"/>
    <xf numFmtId="9" fontId="1" fillId="10" borderId="0" xfId="2" applyNumberFormat="1" applyFont="1" applyFill="1"/>
    <xf numFmtId="0" fontId="11" fillId="2" borderId="0" xfId="3" applyFont="1" applyFill="1"/>
    <xf numFmtId="164" fontId="12" fillId="2" borderId="0" xfId="1" applyNumberFormat="1" applyFont="1" applyFill="1" applyAlignment="1">
      <alignment horizontal="left"/>
    </xf>
    <xf numFmtId="0" fontId="1" fillId="2" borderId="0" xfId="3" applyFill="1" applyAlignment="1">
      <alignment wrapText="1"/>
    </xf>
    <xf numFmtId="9" fontId="1" fillId="11" borderId="0" xfId="2" applyFont="1" applyFill="1"/>
    <xf numFmtId="165" fontId="1" fillId="8" borderId="0" xfId="3" applyNumberFormat="1" applyFill="1"/>
    <xf numFmtId="0" fontId="1" fillId="2" borderId="5" xfId="3" applyFill="1" applyBorder="1"/>
    <xf numFmtId="0" fontId="1" fillId="2" borderId="6" xfId="3" applyFill="1" applyBorder="1"/>
    <xf numFmtId="164" fontId="1" fillId="0" borderId="4" xfId="1" applyNumberFormat="1" applyFont="1" applyFill="1" applyBorder="1"/>
    <xf numFmtId="0" fontId="1" fillId="0" borderId="5" xfId="3" applyFill="1" applyBorder="1"/>
    <xf numFmtId="165" fontId="1" fillId="5" borderId="0" xfId="2" applyNumberFormat="1" applyFont="1" applyFill="1"/>
    <xf numFmtId="164" fontId="1" fillId="8" borderId="0" xfId="1" applyNumberFormat="1" applyFont="1" applyFill="1" applyAlignment="1">
      <alignment vertical="top"/>
    </xf>
    <xf numFmtId="164" fontId="1" fillId="8" borderId="0" xfId="1" applyNumberFormat="1" applyFont="1" applyFill="1" applyAlignment="1">
      <alignment horizontal="right"/>
    </xf>
    <xf numFmtId="0" fontId="9" fillId="7" borderId="0" xfId="3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" fillId="2" borderId="0" xfId="3" applyFill="1" applyAlignment="1">
      <alignment horizontal="left" vertical="top" wrapText="1"/>
    </xf>
  </cellXfs>
  <cellStyles count="5">
    <cellStyle name="Čárka" xfId="1" builtinId="3"/>
    <cellStyle name="Normální" xfId="0" builtinId="0"/>
    <cellStyle name="Normální 2" xfId="3" xr:uid="{C7C74AEF-164D-4507-B9FD-3AC6951CCA79}"/>
    <cellStyle name="Procenta" xfId="2" builtinId="5"/>
    <cellStyle name="Procenta 2" xfId="4" xr:uid="{AE15FB65-A4F4-4C0D-B174-57E85C1FD7F3}"/>
  </cellStyles>
  <dxfs count="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771524</xdr:colOff>
      <xdr:row>0</xdr:row>
      <xdr:rowOff>0</xdr:rowOff>
    </xdr:from>
    <xdr:to>
      <xdr:col>12</xdr:col>
      <xdr:colOff>800099</xdr:colOff>
      <xdr:row>0</xdr:row>
      <xdr:rowOff>628650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BB8190E-C5D1-4B2D-A7CD-5069458D6D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49" y="0"/>
          <a:ext cx="170497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542925</xdr:colOff>
      <xdr:row>0</xdr:row>
      <xdr:rowOff>0</xdr:rowOff>
    </xdr:from>
    <xdr:to>
      <xdr:col>1</xdr:col>
      <xdr:colOff>2314575</xdr:colOff>
      <xdr:row>0</xdr:row>
      <xdr:rowOff>683185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B8BEFC7-1CE6-A7EE-DAFC-DCE3F6573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0"/>
          <a:ext cx="1771650" cy="683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752476</xdr:colOff>
      <xdr:row>0</xdr:row>
      <xdr:rowOff>0</xdr:rowOff>
    </xdr:from>
    <xdr:to>
      <xdr:col>12</xdr:col>
      <xdr:colOff>676276</xdr:colOff>
      <xdr:row>0</xdr:row>
      <xdr:rowOff>638174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0AD9D24-9DA5-4486-9F54-7CDD2D516E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1" y="0"/>
          <a:ext cx="2438400" cy="6381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533400</xdr:colOff>
      <xdr:row>0</xdr:row>
      <xdr:rowOff>0</xdr:rowOff>
    </xdr:from>
    <xdr:to>
      <xdr:col>1</xdr:col>
      <xdr:colOff>2324100</xdr:colOff>
      <xdr:row>0</xdr:row>
      <xdr:rowOff>690531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9F358C8-DADA-38AF-3A21-0300AA58F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0"/>
          <a:ext cx="1790700" cy="690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E8B57-5866-4A07-B9EF-9DD7D3649ED6}">
  <dimension ref="B1:Q51"/>
  <sheetViews>
    <sheetView tabSelected="1" zoomScaleNormal="100" workbookViewId="0">
      <selection activeCell="B1" sqref="B1:M1"/>
    </sheetView>
  </sheetViews>
  <sheetFormatPr defaultColWidth="12.5703125" defaultRowHeight="15.75" x14ac:dyDescent="0.25"/>
  <cols>
    <col min="1" max="1" width="3.140625" style="1" customWidth="1"/>
    <col min="2" max="2" width="55.7109375" style="1" customWidth="1"/>
    <col min="3" max="3" width="16.28515625" style="2" customWidth="1"/>
    <col min="4" max="4" width="14.42578125" style="1" customWidth="1"/>
    <col min="5" max="16384" width="12.5703125" style="1"/>
  </cols>
  <sheetData>
    <row r="1" spans="2:13" customFormat="1" ht="54.75" customHeight="1" thickBot="1" x14ac:dyDescent="0.25">
      <c r="B1" s="40" t="s">
        <v>72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3" spans="2:13" x14ac:dyDescent="0.25">
      <c r="B3" s="39" t="s">
        <v>48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2:13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2:13" ht="21" x14ac:dyDescent="0.25">
      <c r="B5" s="3" t="s">
        <v>51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2:13" ht="21" x14ac:dyDescent="0.25">
      <c r="B6" s="22" t="s">
        <v>50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2:13" ht="21" x14ac:dyDescent="0.25">
      <c r="B7" s="4" t="s">
        <v>49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2:13" x14ac:dyDescent="0.25">
      <c r="C8" s="7" t="s">
        <v>43</v>
      </c>
      <c r="D8" s="6"/>
      <c r="E8" s="6" t="s">
        <v>42</v>
      </c>
    </row>
    <row r="9" spans="2:13" x14ac:dyDescent="0.25">
      <c r="B9" s="1" t="s">
        <v>12</v>
      </c>
      <c r="C9" s="3">
        <v>30</v>
      </c>
      <c r="E9" s="1" t="s">
        <v>45</v>
      </c>
      <c r="L9" s="2"/>
    </row>
    <row r="10" spans="2:13" ht="18" x14ac:dyDescent="0.25">
      <c r="B10" s="1" t="s">
        <v>30</v>
      </c>
      <c r="C10" s="3">
        <v>55</v>
      </c>
      <c r="E10" s="1" t="s">
        <v>46</v>
      </c>
      <c r="L10" s="2"/>
      <c r="M10" s="2"/>
    </row>
    <row r="11" spans="2:13" ht="18" x14ac:dyDescent="0.25">
      <c r="B11" s="5" t="s">
        <v>29</v>
      </c>
      <c r="C11" s="2">
        <f>C9*C10*1.2</f>
        <v>1980</v>
      </c>
      <c r="E11" s="1" t="s">
        <v>32</v>
      </c>
    </row>
    <row r="12" spans="2:13" x14ac:dyDescent="0.25">
      <c r="B12" s="5"/>
    </row>
    <row r="13" spans="2:13" x14ac:dyDescent="0.25">
      <c r="B13" s="5"/>
    </row>
    <row r="14" spans="2:13" x14ac:dyDescent="0.25">
      <c r="B14" s="5" t="s">
        <v>65</v>
      </c>
      <c r="C14" s="38" t="s">
        <v>67</v>
      </c>
      <c r="E14" s="1" t="s">
        <v>66</v>
      </c>
    </row>
    <row r="15" spans="2:13" ht="17.100000000000001" customHeight="1" x14ac:dyDescent="0.25">
      <c r="B15" s="29" t="s">
        <v>69</v>
      </c>
      <c r="C15" s="38" t="s">
        <v>67</v>
      </c>
      <c r="E15" s="1" t="s">
        <v>68</v>
      </c>
    </row>
    <row r="16" spans="2:13" ht="32.450000000000003" customHeight="1" x14ac:dyDescent="0.25">
      <c r="B16" s="29" t="s">
        <v>57</v>
      </c>
      <c r="C16" s="37">
        <v>195</v>
      </c>
      <c r="E16" s="43" t="s">
        <v>70</v>
      </c>
      <c r="F16" s="43"/>
      <c r="G16" s="43"/>
      <c r="H16" s="43"/>
      <c r="I16" s="43"/>
      <c r="J16" s="43"/>
      <c r="K16" s="43"/>
      <c r="L16" s="43"/>
      <c r="M16" s="43"/>
    </row>
    <row r="17" spans="2:17" x14ac:dyDescent="0.25">
      <c r="B17" s="1" t="s">
        <v>27</v>
      </c>
      <c r="C17" s="23">
        <f>C16*C10</f>
        <v>10725</v>
      </c>
      <c r="E17" s="24" t="s">
        <v>33</v>
      </c>
      <c r="F17" s="24"/>
    </row>
    <row r="18" spans="2:17" ht="10.5" customHeight="1" x14ac:dyDescent="0.25"/>
    <row r="19" spans="2:17" ht="18" x14ac:dyDescent="0.25">
      <c r="B19" s="1" t="s">
        <v>28</v>
      </c>
      <c r="C19" s="4">
        <v>50000</v>
      </c>
      <c r="E19" s="1" t="s">
        <v>34</v>
      </c>
    </row>
    <row r="21" spans="2:17" x14ac:dyDescent="0.25">
      <c r="B21" s="1" t="s">
        <v>0</v>
      </c>
      <c r="C21" s="23">
        <f>C11*C19</f>
        <v>99000000</v>
      </c>
      <c r="E21" s="24" t="s">
        <v>33</v>
      </c>
      <c r="F21" s="24"/>
    </row>
    <row r="22" spans="2:17" x14ac:dyDescent="0.25">
      <c r="B22" s="1" t="s">
        <v>1</v>
      </c>
      <c r="C22" s="2">
        <f>C21*6%</f>
        <v>5940000</v>
      </c>
      <c r="E22" s="43" t="s">
        <v>59</v>
      </c>
      <c r="F22" s="43"/>
      <c r="G22" s="43"/>
      <c r="H22" s="43"/>
      <c r="I22" s="43"/>
      <c r="J22" s="43"/>
      <c r="K22" s="43"/>
      <c r="L22" s="43"/>
      <c r="M22" s="43"/>
    </row>
    <row r="23" spans="2:17" x14ac:dyDescent="0.25">
      <c r="B23" s="1" t="s">
        <v>54</v>
      </c>
      <c r="C23" s="2">
        <f>IF(C22&gt;13000000,-13000000,-C22)</f>
        <v>-5940000</v>
      </c>
      <c r="E23" s="1" t="s">
        <v>60</v>
      </c>
    </row>
    <row r="24" spans="2:17" x14ac:dyDescent="0.25">
      <c r="B24" s="6" t="s">
        <v>47</v>
      </c>
      <c r="C24" s="25">
        <f>SUM(C21:C23)</f>
        <v>99000000</v>
      </c>
      <c r="E24" s="24" t="s">
        <v>33</v>
      </c>
      <c r="F24" s="24"/>
    </row>
    <row r="26" spans="2:17" x14ac:dyDescent="0.25">
      <c r="B26" s="6" t="s">
        <v>55</v>
      </c>
    </row>
    <row r="27" spans="2:17" x14ac:dyDescent="0.25">
      <c r="B27" s="1" t="s">
        <v>2</v>
      </c>
      <c r="C27" s="23">
        <f>$C$24*D27</f>
        <v>9900000</v>
      </c>
      <c r="D27" s="8">
        <v>0.1</v>
      </c>
      <c r="E27" s="1" t="s">
        <v>35</v>
      </c>
    </row>
    <row r="28" spans="2:17" x14ac:dyDescent="0.25">
      <c r="B28" s="1" t="s">
        <v>52</v>
      </c>
      <c r="C28" s="23">
        <f>D28*C24</f>
        <v>24750000</v>
      </c>
      <c r="D28" s="30">
        <v>0.25</v>
      </c>
      <c r="E28" s="14" t="s">
        <v>58</v>
      </c>
      <c r="F28" s="14"/>
      <c r="G28" s="14"/>
      <c r="H28" s="14"/>
      <c r="I28" s="14"/>
      <c r="J28" s="14"/>
      <c r="K28" s="14"/>
      <c r="N28" s="27"/>
      <c r="O28" s="27"/>
      <c r="P28" s="27"/>
      <c r="Q28" s="27"/>
    </row>
    <row r="29" spans="2:17" x14ac:dyDescent="0.25">
      <c r="B29" s="10" t="s">
        <v>53</v>
      </c>
      <c r="C29" s="23">
        <f t="shared" ref="C29:C30" si="0">$C$24*D29</f>
        <v>49500000</v>
      </c>
      <c r="D29" s="8">
        <v>0.5</v>
      </c>
      <c r="E29" s="14" t="s">
        <v>56</v>
      </c>
      <c r="F29" s="14"/>
      <c r="G29" s="14"/>
      <c r="H29" s="14"/>
      <c r="I29" s="14"/>
      <c r="J29" s="14"/>
      <c r="K29" s="14"/>
      <c r="N29" s="27"/>
      <c r="O29" s="27"/>
      <c r="P29" s="27"/>
      <c r="Q29" s="27"/>
    </row>
    <row r="30" spans="2:17" x14ac:dyDescent="0.25">
      <c r="B30" s="1" t="s">
        <v>4</v>
      </c>
      <c r="C30" s="23">
        <f t="shared" si="0"/>
        <v>14850000.000000002</v>
      </c>
      <c r="D30" s="26">
        <f>1-SUM(D27:D29)</f>
        <v>0.15000000000000002</v>
      </c>
      <c r="E30" s="1" t="s">
        <v>36</v>
      </c>
    </row>
    <row r="31" spans="2:17" x14ac:dyDescent="0.25">
      <c r="B31" s="1" t="s">
        <v>5</v>
      </c>
      <c r="C31" s="2">
        <f>C24-SUM(C27:C30)</f>
        <v>0</v>
      </c>
      <c r="E31" s="16" t="s">
        <v>37</v>
      </c>
      <c r="F31" s="16"/>
    </row>
    <row r="34" spans="2:16" x14ac:dyDescent="0.25">
      <c r="B34" s="19" t="s">
        <v>6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2:16" x14ac:dyDescent="0.25">
      <c r="B35" s="1" t="s">
        <v>7</v>
      </c>
      <c r="C35" s="2">
        <f>C17*C9</f>
        <v>321750</v>
      </c>
      <c r="D35" s="12">
        <f>C35*(100%+$C$45)</f>
        <v>328185</v>
      </c>
      <c r="E35" s="12">
        <f>D35*(100%+$C$45)</f>
        <v>334748.7</v>
      </c>
      <c r="F35" s="12">
        <f>E35*(100%+$C$45)</f>
        <v>341443.674</v>
      </c>
      <c r="G35" s="12">
        <f t="shared" ref="E35:M36" si="1">F35*(100%+$C$45)</f>
        <v>348272.54748000001</v>
      </c>
      <c r="H35" s="12">
        <f t="shared" si="1"/>
        <v>355237.99842960003</v>
      </c>
      <c r="I35" s="12">
        <f t="shared" si="1"/>
        <v>362342.75839819206</v>
      </c>
      <c r="J35" s="12">
        <f t="shared" si="1"/>
        <v>369589.61356615589</v>
      </c>
      <c r="K35" s="12">
        <f t="shared" si="1"/>
        <v>376981.40583747905</v>
      </c>
      <c r="L35" s="12">
        <f t="shared" si="1"/>
        <v>384521.03395422862</v>
      </c>
      <c r="M35" s="12">
        <f t="shared" si="1"/>
        <v>392211.45463331323</v>
      </c>
    </row>
    <row r="36" spans="2:16" x14ac:dyDescent="0.25">
      <c r="B36" s="1" t="s">
        <v>8</v>
      </c>
      <c r="C36" s="2">
        <f>-C35*C44*1.15</f>
        <v>-62902.125</v>
      </c>
      <c r="D36" s="12">
        <f>C36*(100%+$C$45)</f>
        <v>-64160.167500000003</v>
      </c>
      <c r="E36" s="12">
        <f t="shared" si="1"/>
        <v>-65443.370850000007</v>
      </c>
      <c r="F36" s="12">
        <f t="shared" si="1"/>
        <v>-66752.238267000008</v>
      </c>
      <c r="G36" s="12">
        <f t="shared" si="1"/>
        <v>-68087.283032340012</v>
      </c>
      <c r="H36" s="12">
        <f t="shared" si="1"/>
        <v>-69449.028692986816</v>
      </c>
      <c r="I36" s="12">
        <f t="shared" si="1"/>
        <v>-70838.009266846551</v>
      </c>
      <c r="J36" s="12">
        <f t="shared" si="1"/>
        <v>-72254.769452183478</v>
      </c>
      <c r="K36" s="12">
        <f t="shared" si="1"/>
        <v>-73699.864841227143</v>
      </c>
      <c r="L36" s="12">
        <f t="shared" si="1"/>
        <v>-75173.862138051685</v>
      </c>
      <c r="M36" s="12">
        <f t="shared" si="1"/>
        <v>-76677.339380812715</v>
      </c>
    </row>
    <row r="37" spans="2:16" x14ac:dyDescent="0.25">
      <c r="B37" s="1" t="s">
        <v>31</v>
      </c>
      <c r="C37" s="2">
        <f>PMT(C48,D48,C29)/12</f>
        <v>-184180.92946028721</v>
      </c>
      <c r="D37" s="12">
        <f>$C$37</f>
        <v>-184180.92946028721</v>
      </c>
      <c r="E37" s="12">
        <f t="shared" ref="E37:M37" si="2">$C$37</f>
        <v>-184180.92946028721</v>
      </c>
      <c r="F37" s="12">
        <f t="shared" si="2"/>
        <v>-184180.92946028721</v>
      </c>
      <c r="G37" s="12">
        <f t="shared" si="2"/>
        <v>-184180.92946028721</v>
      </c>
      <c r="H37" s="12">
        <f t="shared" si="2"/>
        <v>-184180.92946028721</v>
      </c>
      <c r="I37" s="12">
        <f t="shared" si="2"/>
        <v>-184180.92946028721</v>
      </c>
      <c r="J37" s="12">
        <f t="shared" si="2"/>
        <v>-184180.92946028721</v>
      </c>
      <c r="K37" s="12">
        <f t="shared" si="2"/>
        <v>-184180.92946028721</v>
      </c>
      <c r="L37" s="12">
        <f t="shared" si="2"/>
        <v>-184180.92946028721</v>
      </c>
      <c r="M37" s="12">
        <f t="shared" si="2"/>
        <v>-184180.92946028721</v>
      </c>
    </row>
    <row r="38" spans="2:16" x14ac:dyDescent="0.25">
      <c r="B38" s="1" t="s">
        <v>9</v>
      </c>
      <c r="C38" s="2">
        <f>PMT(C49,D49,C30)/12</f>
        <v>-75972.034349384034</v>
      </c>
      <c r="D38" s="12">
        <f>$C$38</f>
        <v>-75972.034349384034</v>
      </c>
      <c r="E38" s="12">
        <f t="shared" ref="E38:M38" si="3">$C$38</f>
        <v>-75972.034349384034</v>
      </c>
      <c r="F38" s="12">
        <f t="shared" si="3"/>
        <v>-75972.034349384034</v>
      </c>
      <c r="G38" s="12">
        <f t="shared" si="3"/>
        <v>-75972.034349384034</v>
      </c>
      <c r="H38" s="12">
        <f t="shared" si="3"/>
        <v>-75972.034349384034</v>
      </c>
      <c r="I38" s="12">
        <f t="shared" si="3"/>
        <v>-75972.034349384034</v>
      </c>
      <c r="J38" s="12">
        <f t="shared" si="3"/>
        <v>-75972.034349384034</v>
      </c>
      <c r="K38" s="12">
        <f t="shared" si="3"/>
        <v>-75972.034349384034</v>
      </c>
      <c r="L38" s="12">
        <f t="shared" si="3"/>
        <v>-75972.034349384034</v>
      </c>
      <c r="M38" s="12">
        <f t="shared" si="3"/>
        <v>-75972.034349384034</v>
      </c>
    </row>
    <row r="39" spans="2:16" x14ac:dyDescent="0.25">
      <c r="B39" s="18" t="s">
        <v>10</v>
      </c>
      <c r="C39" s="11">
        <f>SUM(C35:C38)</f>
        <v>-1305.0888096712442</v>
      </c>
      <c r="D39" s="11">
        <f t="shared" ref="D39:M39" si="4">SUM(D35:D38)</f>
        <v>3871.8686903287744</v>
      </c>
      <c r="E39" s="11">
        <f t="shared" si="4"/>
        <v>9152.3653403287608</v>
      </c>
      <c r="F39" s="11">
        <f t="shared" si="4"/>
        <v>14538.471923328747</v>
      </c>
      <c r="G39" s="11">
        <f t="shared" si="4"/>
        <v>20032.300637988767</v>
      </c>
      <c r="H39" s="11">
        <f t="shared" si="4"/>
        <v>25636.005926941973</v>
      </c>
      <c r="I39" s="11">
        <f t="shared" si="4"/>
        <v>31351.785321674295</v>
      </c>
      <c r="J39" s="11">
        <f t="shared" si="4"/>
        <v>37181.880304301143</v>
      </c>
      <c r="K39" s="11">
        <f t="shared" si="4"/>
        <v>43128.577186580675</v>
      </c>
      <c r="L39" s="11">
        <f t="shared" si="4"/>
        <v>49194.208006505723</v>
      </c>
      <c r="M39" s="11">
        <f t="shared" si="4"/>
        <v>55381.151442829272</v>
      </c>
    </row>
    <row r="40" spans="2:16" x14ac:dyDescent="0.25">
      <c r="C40" s="13" t="s">
        <v>14</v>
      </c>
      <c r="D40" s="13" t="s">
        <v>15</v>
      </c>
      <c r="E40" s="13" t="s">
        <v>16</v>
      </c>
      <c r="F40" s="13" t="s">
        <v>17</v>
      </c>
      <c r="G40" s="13" t="s">
        <v>18</v>
      </c>
      <c r="H40" s="13" t="s">
        <v>19</v>
      </c>
      <c r="I40" s="13" t="s">
        <v>20</v>
      </c>
      <c r="J40" s="13" t="s">
        <v>21</v>
      </c>
      <c r="K40" s="13" t="s">
        <v>22</v>
      </c>
      <c r="L40" s="13" t="s">
        <v>23</v>
      </c>
      <c r="M40" s="13" t="s">
        <v>24</v>
      </c>
      <c r="N40" s="13" t="s">
        <v>26</v>
      </c>
    </row>
    <row r="41" spans="2:16" x14ac:dyDescent="0.25">
      <c r="B41" s="18" t="s">
        <v>11</v>
      </c>
      <c r="C41" s="11">
        <f>C39*12</f>
        <v>-15661.065716054931</v>
      </c>
      <c r="D41" s="11">
        <f t="shared" ref="D41:M41" si="5">D39*12</f>
        <v>46462.424283945293</v>
      </c>
      <c r="E41" s="11">
        <f t="shared" si="5"/>
        <v>109828.38408394513</v>
      </c>
      <c r="F41" s="11">
        <f t="shared" si="5"/>
        <v>174461.66307994496</v>
      </c>
      <c r="G41" s="11">
        <f t="shared" si="5"/>
        <v>240387.6076558652</v>
      </c>
      <c r="H41" s="11">
        <f t="shared" si="5"/>
        <v>307632.07112330367</v>
      </c>
      <c r="I41" s="11">
        <f t="shared" si="5"/>
        <v>376221.42386009154</v>
      </c>
      <c r="J41" s="11">
        <f t="shared" si="5"/>
        <v>446182.56365161372</v>
      </c>
      <c r="K41" s="11">
        <f t="shared" si="5"/>
        <v>517542.9262389681</v>
      </c>
      <c r="L41" s="11">
        <f t="shared" si="5"/>
        <v>590330.49607806862</v>
      </c>
      <c r="M41" s="11">
        <f t="shared" si="5"/>
        <v>664573.81731395121</v>
      </c>
    </row>
    <row r="42" spans="2:16" x14ac:dyDescent="0.25">
      <c r="M42" s="15"/>
    </row>
    <row r="43" spans="2:16" x14ac:dyDescent="0.25">
      <c r="B43" s="6" t="s">
        <v>25</v>
      </c>
      <c r="M43" s="12"/>
    </row>
    <row r="44" spans="2:16" x14ac:dyDescent="0.25">
      <c r="B44" s="1" t="s">
        <v>13</v>
      </c>
      <c r="C44" s="36">
        <v>0.17</v>
      </c>
      <c r="E44" s="1" t="s">
        <v>61</v>
      </c>
    </row>
    <row r="45" spans="2:16" x14ac:dyDescent="0.25">
      <c r="B45" s="1" t="s">
        <v>38</v>
      </c>
      <c r="C45" s="9">
        <v>0.02</v>
      </c>
      <c r="E45" s="1" t="s">
        <v>62</v>
      </c>
    </row>
    <row r="46" spans="2:16" ht="5.25" customHeight="1" x14ac:dyDescent="0.25">
      <c r="C46" s="1"/>
    </row>
    <row r="47" spans="2:16" x14ac:dyDescent="0.25">
      <c r="B47" s="6" t="s">
        <v>39</v>
      </c>
      <c r="C47" s="17" t="s">
        <v>40</v>
      </c>
      <c r="D47" s="6" t="s">
        <v>41</v>
      </c>
    </row>
    <row r="48" spans="2:16" x14ac:dyDescent="0.25">
      <c r="B48" s="1" t="s">
        <v>3</v>
      </c>
      <c r="C48" s="31">
        <v>0.02</v>
      </c>
      <c r="D48" s="14">
        <v>30</v>
      </c>
      <c r="E48" s="14" t="s">
        <v>44</v>
      </c>
      <c r="F48" s="14"/>
      <c r="G48" s="14"/>
      <c r="H48" s="34">
        <f>-IPMT(C48,1,D48,C29)/12</f>
        <v>82500</v>
      </c>
      <c r="I48" s="35" t="s">
        <v>64</v>
      </c>
      <c r="J48" s="35"/>
      <c r="K48" s="35"/>
      <c r="L48" s="32"/>
      <c r="M48" s="32"/>
      <c r="N48" s="32"/>
      <c r="O48" s="32"/>
      <c r="P48" s="33"/>
    </row>
    <row r="49" spans="2:8" x14ac:dyDescent="0.25">
      <c r="B49" s="1" t="s">
        <v>4</v>
      </c>
      <c r="C49" s="31">
        <v>4.4999999999999998E-2</v>
      </c>
      <c r="D49" s="14">
        <v>30</v>
      </c>
      <c r="E49" s="14" t="s">
        <v>44</v>
      </c>
      <c r="H49" s="12"/>
    </row>
    <row r="51" spans="2:8" ht="23.25" customHeight="1" x14ac:dyDescent="0.25">
      <c r="B51" s="28" t="s">
        <v>63</v>
      </c>
    </row>
  </sheetData>
  <mergeCells count="4">
    <mergeCell ref="B3:M4"/>
    <mergeCell ref="B1:M1"/>
    <mergeCell ref="E16:M16"/>
    <mergeCell ref="E22:M22"/>
  </mergeCells>
  <conditionalFormatting sqref="C39:M39 C41:M41 C42:L42">
    <cfRule type="cellIs" dxfId="5" priority="3" operator="lessThan">
      <formula>0</formula>
    </cfRule>
  </conditionalFormatting>
  <conditionalFormatting sqref="C39:M39">
    <cfRule type="cellIs" dxfId="4" priority="2" operator="greaterThan">
      <formula>0</formula>
    </cfRule>
  </conditionalFormatting>
  <conditionalFormatting sqref="C41:M41 C42:L42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46888-3236-4D54-9435-D384F23395D9}">
  <dimension ref="B1:Q51"/>
  <sheetViews>
    <sheetView workbookViewId="0">
      <selection activeCell="E16" sqref="E16:M16"/>
    </sheetView>
  </sheetViews>
  <sheetFormatPr defaultColWidth="12.5703125" defaultRowHeight="15.75" x14ac:dyDescent="0.25"/>
  <cols>
    <col min="1" max="1" width="3.140625" style="1" customWidth="1"/>
    <col min="2" max="2" width="55.7109375" style="1" customWidth="1"/>
    <col min="3" max="3" width="16.28515625" style="2" customWidth="1"/>
    <col min="4" max="4" width="14.42578125" style="1" customWidth="1"/>
    <col min="5" max="16384" width="12.5703125" style="1"/>
  </cols>
  <sheetData>
    <row r="1" spans="2:13" customFormat="1" ht="54.75" customHeight="1" thickBot="1" x14ac:dyDescent="0.25">
      <c r="B1" s="40" t="s">
        <v>72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3" spans="2:13" x14ac:dyDescent="0.25">
      <c r="B3" s="39" t="s">
        <v>48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2:13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2:13" ht="21" x14ac:dyDescent="0.25">
      <c r="B5" s="3" t="s">
        <v>51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2:13" ht="21" x14ac:dyDescent="0.25">
      <c r="B6" s="22" t="s">
        <v>50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2:13" ht="21" x14ac:dyDescent="0.25">
      <c r="B7" s="4" t="s">
        <v>49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2:13" x14ac:dyDescent="0.25">
      <c r="C8" s="7" t="s">
        <v>43</v>
      </c>
      <c r="D8" s="6"/>
      <c r="E8" s="6" t="s">
        <v>42</v>
      </c>
    </row>
    <row r="9" spans="2:13" x14ac:dyDescent="0.25">
      <c r="B9" s="1" t="s">
        <v>12</v>
      </c>
      <c r="C9" s="3"/>
      <c r="E9" s="1" t="s">
        <v>45</v>
      </c>
      <c r="L9" s="2"/>
    </row>
    <row r="10" spans="2:13" ht="18" x14ac:dyDescent="0.25">
      <c r="B10" s="1" t="s">
        <v>30</v>
      </c>
      <c r="C10" s="3"/>
      <c r="E10" s="1" t="s">
        <v>46</v>
      </c>
      <c r="L10" s="2"/>
      <c r="M10" s="2"/>
    </row>
    <row r="11" spans="2:13" ht="18" x14ac:dyDescent="0.25">
      <c r="B11" s="5" t="s">
        <v>29</v>
      </c>
      <c r="C11" s="2">
        <f>C9*C10*1.2</f>
        <v>0</v>
      </c>
      <c r="E11" s="1" t="s">
        <v>32</v>
      </c>
    </row>
    <row r="12" spans="2:13" x14ac:dyDescent="0.25">
      <c r="B12" s="5"/>
    </row>
    <row r="13" spans="2:13" x14ac:dyDescent="0.25">
      <c r="B13" s="5"/>
    </row>
    <row r="14" spans="2:13" x14ac:dyDescent="0.25">
      <c r="B14" s="5" t="s">
        <v>71</v>
      </c>
      <c r="C14" s="38"/>
      <c r="E14" s="1" t="s">
        <v>66</v>
      </c>
    </row>
    <row r="15" spans="2:13" ht="17.100000000000001" customHeight="1" x14ac:dyDescent="0.25">
      <c r="B15" s="29" t="s">
        <v>69</v>
      </c>
      <c r="C15" s="38"/>
      <c r="E15" s="1" t="s">
        <v>68</v>
      </c>
    </row>
    <row r="16" spans="2:13" ht="32.450000000000003" customHeight="1" x14ac:dyDescent="0.25">
      <c r="B16" s="29" t="s">
        <v>57</v>
      </c>
      <c r="C16" s="37"/>
      <c r="E16" s="43" t="s">
        <v>70</v>
      </c>
      <c r="F16" s="43"/>
      <c r="G16" s="43"/>
      <c r="H16" s="43"/>
      <c r="I16" s="43"/>
      <c r="J16" s="43"/>
      <c r="K16" s="43"/>
      <c r="L16" s="43"/>
      <c r="M16" s="43"/>
    </row>
    <row r="17" spans="2:17" x14ac:dyDescent="0.25">
      <c r="B17" s="1" t="s">
        <v>27</v>
      </c>
      <c r="C17" s="23">
        <f>C16*C10</f>
        <v>0</v>
      </c>
      <c r="E17" s="24" t="s">
        <v>33</v>
      </c>
      <c r="F17" s="24"/>
    </row>
    <row r="18" spans="2:17" ht="10.5" customHeight="1" x14ac:dyDescent="0.25"/>
    <row r="19" spans="2:17" ht="18" x14ac:dyDescent="0.25">
      <c r="B19" s="1" t="s">
        <v>28</v>
      </c>
      <c r="C19" s="4">
        <v>50000</v>
      </c>
      <c r="E19" s="1" t="s">
        <v>34</v>
      </c>
    </row>
    <row r="21" spans="2:17" x14ac:dyDescent="0.25">
      <c r="B21" s="1" t="s">
        <v>0</v>
      </c>
      <c r="C21" s="23">
        <f>C11*C19</f>
        <v>0</v>
      </c>
      <c r="E21" s="24" t="s">
        <v>33</v>
      </c>
      <c r="F21" s="24"/>
    </row>
    <row r="22" spans="2:17" x14ac:dyDescent="0.25">
      <c r="B22" s="1" t="s">
        <v>1</v>
      </c>
      <c r="C22" s="2">
        <f>C21*6%</f>
        <v>0</v>
      </c>
      <c r="E22" s="43" t="s">
        <v>59</v>
      </c>
      <c r="F22" s="43"/>
      <c r="G22" s="43"/>
      <c r="H22" s="43"/>
      <c r="I22" s="43"/>
      <c r="J22" s="43"/>
      <c r="K22" s="43"/>
      <c r="L22" s="43"/>
      <c r="M22" s="43"/>
    </row>
    <row r="23" spans="2:17" x14ac:dyDescent="0.25">
      <c r="B23" s="1" t="s">
        <v>54</v>
      </c>
      <c r="C23" s="2">
        <f>IF(C22&gt;13000000,-13000000,-C22)</f>
        <v>0</v>
      </c>
      <c r="E23" s="1" t="s">
        <v>60</v>
      </c>
    </row>
    <row r="24" spans="2:17" x14ac:dyDescent="0.25">
      <c r="B24" s="6" t="s">
        <v>47</v>
      </c>
      <c r="C24" s="25">
        <f>SUM(C21:C23)</f>
        <v>0</v>
      </c>
      <c r="E24" s="24" t="s">
        <v>33</v>
      </c>
      <c r="F24" s="24"/>
    </row>
    <row r="26" spans="2:17" x14ac:dyDescent="0.25">
      <c r="B26" s="6" t="s">
        <v>55</v>
      </c>
    </row>
    <row r="27" spans="2:17" x14ac:dyDescent="0.25">
      <c r="B27" s="1" t="s">
        <v>2</v>
      </c>
      <c r="C27" s="23">
        <f>$C$24*D27</f>
        <v>0</v>
      </c>
      <c r="D27" s="8"/>
      <c r="E27" s="1" t="s">
        <v>35</v>
      </c>
    </row>
    <row r="28" spans="2:17" x14ac:dyDescent="0.25">
      <c r="B28" s="1" t="s">
        <v>52</v>
      </c>
      <c r="C28" s="23">
        <f>D28*C24</f>
        <v>0</v>
      </c>
      <c r="D28" s="30">
        <v>0.25</v>
      </c>
      <c r="E28" s="14" t="s">
        <v>58</v>
      </c>
      <c r="F28" s="14"/>
      <c r="G28" s="14"/>
      <c r="H28" s="14"/>
      <c r="I28" s="14"/>
      <c r="J28" s="14"/>
      <c r="K28" s="14"/>
      <c r="N28" s="27"/>
      <c r="O28" s="27"/>
      <c r="P28" s="27"/>
      <c r="Q28" s="27"/>
    </row>
    <row r="29" spans="2:17" x14ac:dyDescent="0.25">
      <c r="B29" s="10" t="s">
        <v>53</v>
      </c>
      <c r="C29" s="23">
        <f t="shared" ref="C29:C30" si="0">$C$24*D29</f>
        <v>0</v>
      </c>
      <c r="D29" s="8"/>
      <c r="E29" s="14" t="s">
        <v>56</v>
      </c>
      <c r="F29" s="14"/>
      <c r="G29" s="14"/>
      <c r="H29" s="14"/>
      <c r="I29" s="14"/>
      <c r="J29" s="14"/>
      <c r="K29" s="14"/>
      <c r="N29" s="27"/>
      <c r="O29" s="27"/>
      <c r="P29" s="27"/>
      <c r="Q29" s="27"/>
    </row>
    <row r="30" spans="2:17" x14ac:dyDescent="0.25">
      <c r="B30" s="1" t="s">
        <v>4</v>
      </c>
      <c r="C30" s="23">
        <f t="shared" si="0"/>
        <v>0</v>
      </c>
      <c r="D30" s="26">
        <f>1-SUM(D27:D29)</f>
        <v>0.75</v>
      </c>
      <c r="E30" s="1" t="s">
        <v>36</v>
      </c>
    </row>
    <row r="31" spans="2:17" x14ac:dyDescent="0.25">
      <c r="B31" s="1" t="s">
        <v>5</v>
      </c>
      <c r="C31" s="2">
        <f>C24-SUM(C27:C30)</f>
        <v>0</v>
      </c>
      <c r="E31" s="16" t="s">
        <v>37</v>
      </c>
      <c r="F31" s="16"/>
    </row>
    <row r="34" spans="2:16" x14ac:dyDescent="0.25">
      <c r="B34" s="19" t="s">
        <v>6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2:16" x14ac:dyDescent="0.25">
      <c r="B35" s="1" t="s">
        <v>7</v>
      </c>
      <c r="C35" s="2">
        <f>C17*C9</f>
        <v>0</v>
      </c>
      <c r="D35" s="12">
        <f>C35*(100%+$C$45)</f>
        <v>0</v>
      </c>
      <c r="E35" s="12">
        <f>D35*(100%+$C$45)</f>
        <v>0</v>
      </c>
      <c r="F35" s="12">
        <f>E35*(100%+$C$45)</f>
        <v>0</v>
      </c>
      <c r="G35" s="12">
        <f t="shared" ref="E35:M36" si="1">F35*(100%+$C$45)</f>
        <v>0</v>
      </c>
      <c r="H35" s="12">
        <f t="shared" si="1"/>
        <v>0</v>
      </c>
      <c r="I35" s="12">
        <f t="shared" si="1"/>
        <v>0</v>
      </c>
      <c r="J35" s="12">
        <f t="shared" si="1"/>
        <v>0</v>
      </c>
      <c r="K35" s="12">
        <f t="shared" si="1"/>
        <v>0</v>
      </c>
      <c r="L35" s="12">
        <f t="shared" si="1"/>
        <v>0</v>
      </c>
      <c r="M35" s="12">
        <f t="shared" si="1"/>
        <v>0</v>
      </c>
    </row>
    <row r="36" spans="2:16" x14ac:dyDescent="0.25">
      <c r="B36" s="1" t="s">
        <v>8</v>
      </c>
      <c r="C36" s="2">
        <f>-C35*C44*1.15</f>
        <v>0</v>
      </c>
      <c r="D36" s="12">
        <f>C36*(100%+$C$45)</f>
        <v>0</v>
      </c>
      <c r="E36" s="12">
        <f t="shared" si="1"/>
        <v>0</v>
      </c>
      <c r="F36" s="12">
        <f t="shared" si="1"/>
        <v>0</v>
      </c>
      <c r="G36" s="12">
        <f t="shared" si="1"/>
        <v>0</v>
      </c>
      <c r="H36" s="12">
        <f t="shared" si="1"/>
        <v>0</v>
      </c>
      <c r="I36" s="12">
        <f t="shared" si="1"/>
        <v>0</v>
      </c>
      <c r="J36" s="12">
        <f t="shared" si="1"/>
        <v>0</v>
      </c>
      <c r="K36" s="12">
        <f t="shared" si="1"/>
        <v>0</v>
      </c>
      <c r="L36" s="12">
        <f t="shared" si="1"/>
        <v>0</v>
      </c>
      <c r="M36" s="12">
        <f t="shared" si="1"/>
        <v>0</v>
      </c>
    </row>
    <row r="37" spans="2:16" x14ac:dyDescent="0.25">
      <c r="B37" s="1" t="s">
        <v>31</v>
      </c>
      <c r="C37" s="2">
        <f>PMT(C48,D48,C29)/12</f>
        <v>0</v>
      </c>
      <c r="D37" s="12">
        <f>$C$37</f>
        <v>0</v>
      </c>
      <c r="E37" s="12">
        <f t="shared" ref="E37:M37" si="2">$C$37</f>
        <v>0</v>
      </c>
      <c r="F37" s="12">
        <f t="shared" si="2"/>
        <v>0</v>
      </c>
      <c r="G37" s="12">
        <f t="shared" si="2"/>
        <v>0</v>
      </c>
      <c r="H37" s="12">
        <f t="shared" si="2"/>
        <v>0</v>
      </c>
      <c r="I37" s="12">
        <f t="shared" si="2"/>
        <v>0</v>
      </c>
      <c r="J37" s="12">
        <f t="shared" si="2"/>
        <v>0</v>
      </c>
      <c r="K37" s="12">
        <f t="shared" si="2"/>
        <v>0</v>
      </c>
      <c r="L37" s="12">
        <f t="shared" si="2"/>
        <v>0</v>
      </c>
      <c r="M37" s="12">
        <f t="shared" si="2"/>
        <v>0</v>
      </c>
    </row>
    <row r="38" spans="2:16" x14ac:dyDescent="0.25">
      <c r="B38" s="1" t="s">
        <v>9</v>
      </c>
      <c r="C38" s="2">
        <f>PMT(C49,D49,C30)/12</f>
        <v>0</v>
      </c>
      <c r="D38" s="12">
        <f>$C$38</f>
        <v>0</v>
      </c>
      <c r="E38" s="12">
        <f t="shared" ref="E38:M38" si="3">$C$38</f>
        <v>0</v>
      </c>
      <c r="F38" s="12">
        <f t="shared" si="3"/>
        <v>0</v>
      </c>
      <c r="G38" s="12">
        <f t="shared" si="3"/>
        <v>0</v>
      </c>
      <c r="H38" s="12">
        <f t="shared" si="3"/>
        <v>0</v>
      </c>
      <c r="I38" s="12">
        <f t="shared" si="3"/>
        <v>0</v>
      </c>
      <c r="J38" s="12">
        <f t="shared" si="3"/>
        <v>0</v>
      </c>
      <c r="K38" s="12">
        <f t="shared" si="3"/>
        <v>0</v>
      </c>
      <c r="L38" s="12">
        <f t="shared" si="3"/>
        <v>0</v>
      </c>
      <c r="M38" s="12">
        <f t="shared" si="3"/>
        <v>0</v>
      </c>
    </row>
    <row r="39" spans="2:16" x14ac:dyDescent="0.25">
      <c r="B39" s="18" t="s">
        <v>10</v>
      </c>
      <c r="C39" s="11">
        <f>SUM(C35:C38)</f>
        <v>0</v>
      </c>
      <c r="D39" s="11">
        <f t="shared" ref="D39:M39" si="4">SUM(D35:D38)</f>
        <v>0</v>
      </c>
      <c r="E39" s="11">
        <f t="shared" si="4"/>
        <v>0</v>
      </c>
      <c r="F39" s="11">
        <f t="shared" si="4"/>
        <v>0</v>
      </c>
      <c r="G39" s="11">
        <f t="shared" si="4"/>
        <v>0</v>
      </c>
      <c r="H39" s="11">
        <f t="shared" si="4"/>
        <v>0</v>
      </c>
      <c r="I39" s="11">
        <f t="shared" si="4"/>
        <v>0</v>
      </c>
      <c r="J39" s="11">
        <f t="shared" si="4"/>
        <v>0</v>
      </c>
      <c r="K39" s="11">
        <f t="shared" si="4"/>
        <v>0</v>
      </c>
      <c r="L39" s="11">
        <f t="shared" si="4"/>
        <v>0</v>
      </c>
      <c r="M39" s="11">
        <f t="shared" si="4"/>
        <v>0</v>
      </c>
    </row>
    <row r="40" spans="2:16" x14ac:dyDescent="0.25">
      <c r="C40" s="13" t="s">
        <v>14</v>
      </c>
      <c r="D40" s="13" t="s">
        <v>15</v>
      </c>
      <c r="E40" s="13" t="s">
        <v>16</v>
      </c>
      <c r="F40" s="13" t="s">
        <v>17</v>
      </c>
      <c r="G40" s="13" t="s">
        <v>18</v>
      </c>
      <c r="H40" s="13" t="s">
        <v>19</v>
      </c>
      <c r="I40" s="13" t="s">
        <v>20</v>
      </c>
      <c r="J40" s="13" t="s">
        <v>21</v>
      </c>
      <c r="K40" s="13" t="s">
        <v>22</v>
      </c>
      <c r="L40" s="13" t="s">
        <v>23</v>
      </c>
      <c r="M40" s="13" t="s">
        <v>24</v>
      </c>
      <c r="N40" s="13" t="s">
        <v>26</v>
      </c>
    </row>
    <row r="41" spans="2:16" x14ac:dyDescent="0.25">
      <c r="B41" s="18" t="s">
        <v>11</v>
      </c>
      <c r="C41" s="11">
        <f>C39*12</f>
        <v>0</v>
      </c>
      <c r="D41" s="11">
        <f t="shared" ref="D41:M41" si="5">D39*12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</row>
    <row r="42" spans="2:16" x14ac:dyDescent="0.25">
      <c r="M42" s="15"/>
    </row>
    <row r="43" spans="2:16" x14ac:dyDescent="0.25">
      <c r="B43" s="6" t="s">
        <v>25</v>
      </c>
      <c r="M43" s="12"/>
    </row>
    <row r="44" spans="2:16" x14ac:dyDescent="0.25">
      <c r="B44" s="1" t="s">
        <v>13</v>
      </c>
      <c r="C44" s="36">
        <v>0.17</v>
      </c>
      <c r="E44" s="1" t="s">
        <v>61</v>
      </c>
    </row>
    <row r="45" spans="2:16" x14ac:dyDescent="0.25">
      <c r="B45" s="1" t="s">
        <v>38</v>
      </c>
      <c r="C45" s="9">
        <v>0.02</v>
      </c>
      <c r="E45" s="1" t="s">
        <v>62</v>
      </c>
    </row>
    <row r="46" spans="2:16" ht="5.25" customHeight="1" x14ac:dyDescent="0.25">
      <c r="C46" s="1"/>
    </row>
    <row r="47" spans="2:16" x14ac:dyDescent="0.25">
      <c r="B47" s="6" t="s">
        <v>39</v>
      </c>
      <c r="C47" s="17" t="s">
        <v>40</v>
      </c>
      <c r="D47" s="6" t="s">
        <v>41</v>
      </c>
    </row>
    <row r="48" spans="2:16" x14ac:dyDescent="0.25">
      <c r="B48" s="1" t="s">
        <v>3</v>
      </c>
      <c r="C48" s="31"/>
      <c r="D48" s="14">
        <v>30</v>
      </c>
      <c r="E48" s="14" t="s">
        <v>44</v>
      </c>
      <c r="F48" s="14"/>
      <c r="G48" s="14"/>
      <c r="H48" s="34">
        <f>-IPMT(C48,1,D48,C29)/12</f>
        <v>0</v>
      </c>
      <c r="I48" s="35" t="s">
        <v>64</v>
      </c>
      <c r="J48" s="35"/>
      <c r="K48" s="35"/>
      <c r="L48" s="32"/>
      <c r="M48" s="32"/>
      <c r="N48" s="32"/>
      <c r="O48" s="32"/>
      <c r="P48" s="33"/>
    </row>
    <row r="49" spans="2:8" x14ac:dyDescent="0.25">
      <c r="B49" s="1" t="s">
        <v>4</v>
      </c>
      <c r="C49" s="31"/>
      <c r="D49" s="14">
        <v>30</v>
      </c>
      <c r="E49" s="14" t="s">
        <v>44</v>
      </c>
      <c r="H49" s="12"/>
    </row>
    <row r="51" spans="2:8" ht="23.25" customHeight="1" x14ac:dyDescent="0.25">
      <c r="B51" s="28" t="s">
        <v>63</v>
      </c>
    </row>
  </sheetData>
  <mergeCells count="4">
    <mergeCell ref="B1:M1"/>
    <mergeCell ref="B3:M4"/>
    <mergeCell ref="E16:M16"/>
    <mergeCell ref="E22:M22"/>
  </mergeCells>
  <conditionalFormatting sqref="C39:M39 C41:M41 C42:L42">
    <cfRule type="cellIs" dxfId="2" priority="3" operator="lessThan">
      <formula>0</formula>
    </cfRule>
  </conditionalFormatting>
  <conditionalFormatting sqref="C39:M39">
    <cfRule type="cellIs" dxfId="1" priority="2" operator="greaterThan">
      <formula>0</formula>
    </cfRule>
  </conditionalFormatting>
  <conditionalFormatting sqref="C41:M41 C42:L42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A8DC8288EAF443B130D19D25C038F2" ma:contentTypeVersion="12" ma:contentTypeDescription="Vytvoří nový dokument" ma:contentTypeScope="" ma:versionID="0042316ef860e4753d79036cf5bdebd6">
  <xsd:schema xmlns:xsd="http://www.w3.org/2001/XMLSchema" xmlns:xs="http://www.w3.org/2001/XMLSchema" xmlns:p="http://schemas.microsoft.com/office/2006/metadata/properties" xmlns:ns2="cc3d9d51-6ce6-4131-b3e3-3dc6af56509c" xmlns:ns3="daf98dac-adc5-452a-b3d9-18f9dfc7a423" targetNamespace="http://schemas.microsoft.com/office/2006/metadata/properties" ma:root="true" ma:fieldsID="bf2becd6668743ab4b85c4f61fd8c0a4" ns2:_="" ns3:_="">
    <xsd:import namespace="cc3d9d51-6ce6-4131-b3e3-3dc6af56509c"/>
    <xsd:import namespace="daf98dac-adc5-452a-b3d9-18f9dfc7a4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d9d51-6ce6-4131-b3e3-3dc6af5650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98dac-adc5-452a-b3d9-18f9dfc7a42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496c07d-b5d3-411c-9cba-8ddd60fec03c}" ma:internalName="TaxCatchAll" ma:showField="CatchAllData" ma:web="daf98dac-adc5-452a-b3d9-18f9dfc7a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3d9d51-6ce6-4131-b3e3-3dc6af56509c">
      <Terms xmlns="http://schemas.microsoft.com/office/infopath/2007/PartnerControls"/>
    </lcf76f155ced4ddcb4097134ff3c332f>
    <TaxCatchAll xmlns="daf98dac-adc5-452a-b3d9-18f9dfc7a423" xsi:nil="true"/>
  </documentManagement>
</p:properties>
</file>

<file path=customXml/itemProps1.xml><?xml version="1.0" encoding="utf-8"?>
<ds:datastoreItem xmlns:ds="http://schemas.openxmlformats.org/officeDocument/2006/customXml" ds:itemID="{57A75834-A18B-4EAB-8335-FA62B566BF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79E6C-F0E1-4981-A059-CACA7B0E1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3d9d51-6ce6-4131-b3e3-3dc6af56509c"/>
    <ds:schemaRef ds:uri="daf98dac-adc5-452a-b3d9-18f9dfc7a4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FE0B07-7F03-4E0E-BEC6-4511EF915C5D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daf98dac-adc5-452a-b3d9-18f9dfc7a423"/>
    <ds:schemaRef ds:uri="http://schemas.microsoft.com/office/infopath/2007/PartnerControls"/>
    <ds:schemaRef ds:uri="cc3d9d51-6ce6-4131-b3e3-3dc6af5650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Modelový_příklad_nový</vt:lpstr>
      <vt:lpstr>Model_vzor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Kelner Pavel</dc:creator>
  <cp:lastModifiedBy>Blokešová Nikola</cp:lastModifiedBy>
  <cp:lastPrinted>2024-04-26T13:13:57Z</cp:lastPrinted>
  <dcterms:created xsi:type="dcterms:W3CDTF">2023-10-02T15:23:30Z</dcterms:created>
  <dcterms:modified xsi:type="dcterms:W3CDTF">2024-04-29T11:35:45Z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2023-10-02T15:25:53Z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4286cb54-ce1b-4d2b-abea-3b05f2d1e0f8</vt:lpwstr>
  </property>
  <property fmtid="{D5CDD505-2E9C-101B-9397-08002B2CF9AE}" pid="8" name="MSIP_Label_38939b85-7e40-4a1d-91e1-0e84c3b219d7_ContentBits">
    <vt:lpwstr>0</vt:lpwstr>
  </property>
  <property fmtid="{D5CDD505-2E9C-101B-9397-08002B2CF9AE}" pid="9" name="ContentTypeId">
    <vt:lpwstr>0x01010058A8DC8288EAF443B130D19D25C038F2</vt:lpwstr>
  </property>
  <property fmtid="{D5CDD505-2E9C-101B-9397-08002B2CF9AE}" pid="10" name="MediaServiceImageTags">
    <vt:lpwstr/>
  </property>
</Properties>
</file>