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3\2020\PČB + KODUS\Hodnotící kritéria PČB a KODUS\"/>
    </mc:Choice>
  </mc:AlternateContent>
  <bookViews>
    <workbookView xWindow="0" yWindow="0" windowWidth="28800" windowHeight="13635" firstSheet="2" activeTab="2"/>
  </bookViews>
  <sheets>
    <sheet name="výpočet PČB " sheetId="6" state="hidden" r:id="rId1"/>
    <sheet name="PČB A VB" sheetId="1" state="hidden" r:id="rId2"/>
    <sheet name="PČB" sheetId="5" r:id="rId3"/>
  </sheets>
  <definedNames>
    <definedName name="_xlnm._FilterDatabase" localSheetId="2" hidden="1">PČB!$A$2:$F$2</definedName>
    <definedName name="_xlnm.Print_Titles" localSheetId="2">PČB!$1:$2</definedName>
  </definedNames>
  <calcPr calcId="162913" concurrentCalc="0"/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C18" i="6"/>
  <c r="E4" i="6"/>
  <c r="E5" i="6"/>
  <c r="E6" i="6"/>
  <c r="E8" i="6"/>
  <c r="E9" i="6"/>
  <c r="F18" i="6"/>
  <c r="I18" i="6"/>
  <c r="K18" i="6"/>
  <c r="C19" i="6"/>
  <c r="F19" i="6"/>
  <c r="I19" i="6"/>
  <c r="K19" i="6"/>
  <c r="C20" i="6"/>
  <c r="F20" i="6"/>
  <c r="I20" i="6"/>
  <c r="K20" i="6"/>
  <c r="C21" i="6"/>
  <c r="F21" i="6"/>
  <c r="I21" i="6"/>
  <c r="K21" i="6"/>
  <c r="C22" i="6"/>
  <c r="F22" i="6"/>
  <c r="I22" i="6"/>
  <c r="K22" i="6"/>
  <c r="C23" i="6"/>
  <c r="F23" i="6"/>
  <c r="I23" i="6"/>
  <c r="K23" i="6"/>
  <c r="C24" i="6"/>
  <c r="F24" i="6"/>
  <c r="I24" i="6"/>
  <c r="K24" i="6"/>
  <c r="C25" i="6"/>
  <c r="F25" i="6"/>
  <c r="I25" i="6"/>
  <c r="K25" i="6"/>
  <c r="C26" i="6"/>
  <c r="F26" i="6"/>
  <c r="I26" i="6"/>
  <c r="K26" i="6"/>
  <c r="C27" i="6"/>
  <c r="F27" i="6"/>
  <c r="I27" i="6"/>
  <c r="K27" i="6"/>
  <c r="C28" i="6"/>
  <c r="F28" i="6"/>
  <c r="I28" i="6"/>
  <c r="K28" i="6"/>
  <c r="C29" i="6"/>
  <c r="F29" i="6"/>
  <c r="I29" i="6"/>
  <c r="K29" i="6"/>
  <c r="C30" i="6"/>
  <c r="F30" i="6"/>
  <c r="I30" i="6"/>
  <c r="K30" i="6"/>
  <c r="C31" i="6"/>
  <c r="F31" i="6"/>
  <c r="I31" i="6"/>
  <c r="K31" i="6"/>
  <c r="C32" i="6"/>
  <c r="F32" i="6"/>
  <c r="I32" i="6"/>
  <c r="K32" i="6"/>
  <c r="C33" i="6"/>
  <c r="F33" i="6"/>
  <c r="I33" i="6"/>
  <c r="K33" i="6"/>
  <c r="C34" i="6"/>
  <c r="F34" i="6"/>
  <c r="I34" i="6"/>
  <c r="K34" i="6"/>
  <c r="C35" i="6"/>
  <c r="F35" i="6"/>
  <c r="I35" i="6"/>
  <c r="K35" i="6"/>
  <c r="C36" i="6"/>
  <c r="F36" i="6"/>
  <c r="I36" i="6"/>
  <c r="K36" i="6"/>
  <c r="C37" i="6"/>
  <c r="F37" i="6"/>
  <c r="I37" i="6"/>
  <c r="K37" i="6"/>
  <c r="C38" i="6"/>
  <c r="F38" i="6"/>
  <c r="I38" i="6"/>
  <c r="K38" i="6"/>
  <c r="C39" i="6"/>
  <c r="F39" i="6"/>
  <c r="I39" i="6"/>
  <c r="K39" i="6"/>
  <c r="C40" i="6"/>
  <c r="F40" i="6"/>
  <c r="I40" i="6"/>
  <c r="K40" i="6"/>
  <c r="C41" i="6"/>
  <c r="F41" i="6"/>
  <c r="I41" i="6"/>
  <c r="K41" i="6"/>
  <c r="C42" i="6"/>
  <c r="F42" i="6"/>
  <c r="I42" i="6"/>
  <c r="K42" i="6"/>
  <c r="C43" i="6"/>
  <c r="F43" i="6"/>
  <c r="I43" i="6"/>
  <c r="K43" i="6"/>
  <c r="C44" i="6"/>
  <c r="F44" i="6"/>
  <c r="I44" i="6"/>
  <c r="K44" i="6"/>
  <c r="C45" i="6"/>
  <c r="F45" i="6"/>
  <c r="I45" i="6"/>
  <c r="K45" i="6"/>
  <c r="C46" i="6"/>
  <c r="F46" i="6"/>
  <c r="I46" i="6"/>
  <c r="K46" i="6"/>
  <c r="C47" i="6"/>
  <c r="F47" i="6"/>
  <c r="I47" i="6"/>
  <c r="K47" i="6"/>
  <c r="C48" i="6"/>
  <c r="F48" i="6"/>
  <c r="I48" i="6"/>
  <c r="K48" i="6"/>
  <c r="C49" i="6"/>
  <c r="F49" i="6"/>
  <c r="I49" i="6"/>
  <c r="K49" i="6"/>
  <c r="C50" i="6"/>
  <c r="F50" i="6"/>
  <c r="I50" i="6"/>
  <c r="K50" i="6"/>
  <c r="C51" i="6"/>
  <c r="F51" i="6"/>
  <c r="I51" i="6"/>
  <c r="K51" i="6"/>
  <c r="C52" i="6"/>
  <c r="F52" i="6"/>
  <c r="I52" i="6"/>
  <c r="K52" i="6"/>
  <c r="C53" i="6"/>
  <c r="F53" i="6"/>
  <c r="I53" i="6"/>
  <c r="K53" i="6"/>
  <c r="C54" i="6"/>
  <c r="F54" i="6"/>
  <c r="I54" i="6"/>
  <c r="K54" i="6"/>
  <c r="C55" i="6"/>
  <c r="F55" i="6"/>
  <c r="I55" i="6"/>
  <c r="K55" i="6"/>
  <c r="C56" i="6"/>
  <c r="F56" i="6"/>
  <c r="I56" i="6"/>
  <c r="K56" i="6"/>
  <c r="C57" i="6"/>
  <c r="F57" i="6"/>
  <c r="I57" i="6"/>
  <c r="K57" i="6"/>
  <c r="C58" i="6"/>
  <c r="F58" i="6"/>
  <c r="I58" i="6"/>
  <c r="K58" i="6"/>
  <c r="C59" i="6"/>
  <c r="F59" i="6"/>
  <c r="I59" i="6"/>
  <c r="K59" i="6"/>
  <c r="C60" i="6"/>
  <c r="F60" i="6"/>
  <c r="I60" i="6"/>
  <c r="K60" i="6"/>
  <c r="C61" i="6"/>
  <c r="F61" i="6"/>
  <c r="I61" i="6"/>
  <c r="K61" i="6"/>
  <c r="C62" i="6"/>
  <c r="F62" i="6"/>
  <c r="I62" i="6"/>
  <c r="K62" i="6"/>
  <c r="C63" i="6"/>
  <c r="F63" i="6"/>
  <c r="I63" i="6"/>
  <c r="K63" i="6"/>
  <c r="C64" i="6"/>
  <c r="F64" i="6"/>
  <c r="I64" i="6"/>
  <c r="K64" i="6"/>
  <c r="C65" i="6"/>
  <c r="F65" i="6"/>
  <c r="I65" i="6"/>
  <c r="K65" i="6"/>
  <c r="C66" i="6"/>
  <c r="F66" i="6"/>
  <c r="I66" i="6"/>
  <c r="K66" i="6"/>
  <c r="C67" i="6"/>
  <c r="F67" i="6"/>
  <c r="I67" i="6"/>
  <c r="K67" i="6"/>
  <c r="C68" i="6"/>
  <c r="F68" i="6"/>
  <c r="I68" i="6"/>
  <c r="K68" i="6"/>
  <c r="C69" i="6"/>
  <c r="F69" i="6"/>
  <c r="I69" i="6"/>
  <c r="K69" i="6"/>
  <c r="C70" i="6"/>
  <c r="F70" i="6"/>
  <c r="I70" i="6"/>
  <c r="K70" i="6"/>
  <c r="C71" i="6"/>
  <c r="F71" i="6"/>
  <c r="I71" i="6"/>
  <c r="K71" i="6"/>
  <c r="C72" i="6"/>
  <c r="F72" i="6"/>
  <c r="I72" i="6"/>
  <c r="K72" i="6"/>
  <c r="C73" i="6"/>
  <c r="F73" i="6"/>
  <c r="I73" i="6"/>
  <c r="K73" i="6"/>
  <c r="C74" i="6"/>
  <c r="F74" i="6"/>
  <c r="I74" i="6"/>
  <c r="K74" i="6"/>
  <c r="C75" i="6"/>
  <c r="F75" i="6"/>
  <c r="I75" i="6"/>
  <c r="K75" i="6"/>
  <c r="C76" i="6"/>
  <c r="F76" i="6"/>
  <c r="I76" i="6"/>
  <c r="K76" i="6"/>
  <c r="C77" i="6"/>
  <c r="F77" i="6"/>
  <c r="I77" i="6"/>
  <c r="K77" i="6"/>
  <c r="C78" i="6"/>
  <c r="F78" i="6"/>
  <c r="I78" i="6"/>
  <c r="K78" i="6"/>
  <c r="C79" i="6"/>
  <c r="F79" i="6"/>
  <c r="I79" i="6"/>
  <c r="K79" i="6"/>
  <c r="C80" i="6"/>
  <c r="F80" i="6"/>
  <c r="I80" i="6"/>
  <c r="K80" i="6"/>
  <c r="C81" i="6"/>
  <c r="F81" i="6"/>
  <c r="I81" i="6"/>
  <c r="K81" i="6"/>
  <c r="C82" i="6"/>
  <c r="F82" i="6"/>
  <c r="I82" i="6"/>
  <c r="K82" i="6"/>
  <c r="C83" i="6"/>
  <c r="F83" i="6"/>
  <c r="I83" i="6"/>
  <c r="K83" i="6"/>
  <c r="C84" i="6"/>
  <c r="F84" i="6"/>
  <c r="I84" i="6"/>
  <c r="K84" i="6"/>
  <c r="C85" i="6"/>
  <c r="F85" i="6"/>
  <c r="I85" i="6"/>
  <c r="K85" i="6"/>
  <c r="C86" i="6"/>
  <c r="F86" i="6"/>
  <c r="I86" i="6"/>
  <c r="K86" i="6"/>
  <c r="C87" i="6"/>
  <c r="F87" i="6"/>
  <c r="I87" i="6"/>
  <c r="K87" i="6"/>
  <c r="C88" i="6"/>
  <c r="F88" i="6"/>
  <c r="I88" i="6"/>
  <c r="K88" i="6"/>
  <c r="C89" i="6"/>
  <c r="F89" i="6"/>
  <c r="I89" i="6"/>
  <c r="K89" i="6"/>
  <c r="C90" i="6"/>
  <c r="F90" i="6"/>
  <c r="I90" i="6"/>
  <c r="K90" i="6"/>
  <c r="F17" i="6"/>
  <c r="I17" i="6"/>
  <c r="K17" i="6"/>
  <c r="M19" i="6"/>
  <c r="M79" i="6"/>
  <c r="M83" i="6"/>
  <c r="M87" i="6"/>
  <c r="M80" i="6"/>
  <c r="M84" i="6"/>
  <c r="M88" i="6"/>
  <c r="M81" i="6"/>
  <c r="M85" i="6"/>
  <c r="M89" i="6"/>
  <c r="M78" i="6"/>
  <c r="M82" i="6"/>
  <c r="M86" i="6"/>
  <c r="M90" i="6"/>
  <c r="M18" i="6"/>
  <c r="M17" i="6"/>
  <c r="M21" i="6"/>
  <c r="M20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C91" i="6"/>
  <c r="F91" i="6"/>
  <c r="I91" i="6"/>
  <c r="K91" i="6"/>
  <c r="M91" i="6"/>
  <c r="C92" i="6"/>
  <c r="F92" i="6"/>
  <c r="I92" i="6"/>
  <c r="K92" i="6"/>
  <c r="C93" i="6"/>
  <c r="M92" i="6"/>
  <c r="I93" i="6"/>
  <c r="F93" i="6"/>
  <c r="C94" i="6"/>
  <c r="M93" i="6"/>
  <c r="K93" i="6"/>
  <c r="C95" i="6"/>
  <c r="F94" i="6"/>
  <c r="I94" i="6"/>
  <c r="M94" i="6"/>
  <c r="K94" i="6"/>
  <c r="M95" i="6"/>
  <c r="I95" i="6"/>
  <c r="F95" i="6"/>
  <c r="C96" i="6"/>
  <c r="K95" i="6"/>
  <c r="K96" i="6"/>
  <c r="I96" i="6"/>
  <c r="F96" i="6"/>
  <c r="M96" i="6"/>
</calcChain>
</file>

<file path=xl/sharedStrings.xml><?xml version="1.0" encoding="utf-8"?>
<sst xmlns="http://schemas.openxmlformats.org/spreadsheetml/2006/main" count="180" uniqueCount="107">
  <si>
    <t>Dotace poskytnutá v roce</t>
  </si>
  <si>
    <t>2014</t>
  </si>
  <si>
    <t>PČB</t>
  </si>
  <si>
    <t xml:space="preserve">VB </t>
  </si>
  <si>
    <t xml:space="preserve">2014 načítaně od 2003-2014
VB </t>
  </si>
  <si>
    <t xml:space="preserve">2014 načítaně od 2003-2014
PČB </t>
  </si>
  <si>
    <t>počet obyvatel okresu k 1.1.2014</t>
  </si>
  <si>
    <t>Benešov</t>
  </si>
  <si>
    <t>Beroun</t>
  </si>
  <si>
    <t>Blansko</t>
  </si>
  <si>
    <t>Brno-město</t>
  </si>
  <si>
    <t>Brno-venkov</t>
  </si>
  <si>
    <t>Bruntál</t>
  </si>
  <si>
    <t>Břeclav</t>
  </si>
  <si>
    <t>Č. Budějovice</t>
  </si>
  <si>
    <t>Česká Lípa</t>
  </si>
  <si>
    <t>Český Krumlov</t>
  </si>
  <si>
    <t>Děčín</t>
  </si>
  <si>
    <t>Domažlice</t>
  </si>
  <si>
    <t>Frýdek-Místek</t>
  </si>
  <si>
    <t>Havl. Brod</t>
  </si>
  <si>
    <t>Hodonín</t>
  </si>
  <si>
    <t>Hradec Králové</t>
  </si>
  <si>
    <t>Cheb</t>
  </si>
  <si>
    <t>Chomutov</t>
  </si>
  <si>
    <t>Chrudim</t>
  </si>
  <si>
    <t>Jablonec nad Nisou</t>
  </si>
  <si>
    <t>Jeseník</t>
  </si>
  <si>
    <t>Jičín</t>
  </si>
  <si>
    <t>Jihlava</t>
  </si>
  <si>
    <t>Jindřichův Hradec</t>
  </si>
  <si>
    <t>Karlovy Vary</t>
  </si>
  <si>
    <t>Karviná</t>
  </si>
  <si>
    <t>Kladno</t>
  </si>
  <si>
    <t>Klatovy</t>
  </si>
  <si>
    <t>Kolín</t>
  </si>
  <si>
    <t>Kroměříž</t>
  </si>
  <si>
    <t>Kutná Hora</t>
  </si>
  <si>
    <t>Liberec</t>
  </si>
  <si>
    <t>Litoměřice</t>
  </si>
  <si>
    <t>Louny</t>
  </si>
  <si>
    <t>Mělník</t>
  </si>
  <si>
    <t>Mladá Boleslav</t>
  </si>
  <si>
    <t>Most</t>
  </si>
  <si>
    <t>Náchod</t>
  </si>
  <si>
    <t>Nový Jičín</t>
  </si>
  <si>
    <t>Nymburk</t>
  </si>
  <si>
    <t>Olomouc</t>
  </si>
  <si>
    <t>Opava</t>
  </si>
  <si>
    <t>Ostrava-město</t>
  </si>
  <si>
    <t>Pardubice</t>
  </si>
  <si>
    <t>Pelhřimov</t>
  </si>
  <si>
    <t>Písek</t>
  </si>
  <si>
    <t>Plzeň-jih</t>
  </si>
  <si>
    <t>Plzeň-město</t>
  </si>
  <si>
    <t>Plzeň-sever</t>
  </si>
  <si>
    <t>Praha-západ</t>
  </si>
  <si>
    <t xml:space="preserve">hl.m. Praha </t>
  </si>
  <si>
    <t>Praha-východ</t>
  </si>
  <si>
    <t>Prachatice</t>
  </si>
  <si>
    <t>Prostějov</t>
  </si>
  <si>
    <t>Přerov</t>
  </si>
  <si>
    <t>Příbram</t>
  </si>
  <si>
    <t>Rakovník</t>
  </si>
  <si>
    <t>Rokycany</t>
  </si>
  <si>
    <t>Rychnov nad Kněžnou</t>
  </si>
  <si>
    <t>Sokolov</t>
  </si>
  <si>
    <t>Strakonice</t>
  </si>
  <si>
    <t>Svitavy</t>
  </si>
  <si>
    <t>Šumperk</t>
  </si>
  <si>
    <t>Tábor</t>
  </si>
  <si>
    <t>Tachov</t>
  </si>
  <si>
    <t>Teplice</t>
  </si>
  <si>
    <t>Trutnov</t>
  </si>
  <si>
    <t>Třebíč</t>
  </si>
  <si>
    <t>Uherské Hradiště</t>
  </si>
  <si>
    <t>Ústí nad Labem</t>
  </si>
  <si>
    <t>Ústí nad Orlicí</t>
  </si>
  <si>
    <t>Vsetín</t>
  </si>
  <si>
    <t>Vyškov</t>
  </si>
  <si>
    <t>Zlín</t>
  </si>
  <si>
    <t>Znojmo</t>
  </si>
  <si>
    <t>Ždár nad Sázavou</t>
  </si>
  <si>
    <t>Suma každý zvlášť</t>
  </si>
  <si>
    <t>Suma VB+PČB</t>
  </si>
  <si>
    <t>Body</t>
  </si>
  <si>
    <t>pocet</t>
  </si>
  <si>
    <t>prumer</t>
  </si>
  <si>
    <t>smer. Odch</t>
  </si>
  <si>
    <t>mu</t>
  </si>
  <si>
    <t>sigma</t>
  </si>
  <si>
    <t>hodnoty dotace na 100 tis. obyvatel</t>
  </si>
  <si>
    <t>data</t>
  </si>
  <si>
    <t>transformace na rovnoměrné 0-1</t>
  </si>
  <si>
    <t>invertování na 1-0</t>
  </si>
  <si>
    <t>roztáhnutí na 0-14 (0-15, takže po zaokrouhlení to bude rovnoměrně na 0-14)</t>
  </si>
  <si>
    <t>zaokrouhlení</t>
  </si>
  <si>
    <t>Okres</t>
  </si>
  <si>
    <t xml:space="preserve"> Poměr            dotace/počet obyvatel             (Kč/obyvatel)        </t>
  </si>
  <si>
    <t>Semily</t>
  </si>
  <si>
    <t>České Budějovice</t>
  </si>
  <si>
    <t>Havlíčkův Brod</t>
  </si>
  <si>
    <t>Hlavní město Praha</t>
  </si>
  <si>
    <t>Žďár nad Sázavou</t>
  </si>
  <si>
    <t>Dotace poskytnuté na PČB do okresů ku počtu obyvatel v letech 2003 - 2019</t>
  </si>
  <si>
    <t>Poskytnuté dotace  do okresů v období 2003-2019 
(Kč)</t>
  </si>
  <si>
    <t>Počet obyvatel okresu k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</si>
</sst>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\$#,##0\ ;\(\$#,##0\)"/>
    <numFmt numFmtId="167" formatCode="0.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8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9" applyNumberFormat="0" applyAlignment="0" applyProtection="0"/>
    <xf numFmtId="0" fontId="2" fillId="22" borderId="0" applyFont="0" applyFill="0" applyBorder="0" applyAlignment="0" applyProtection="0"/>
    <xf numFmtId="0" fontId="16" fillId="0" borderId="0" applyNumberFormat="0" applyFill="0" applyBorder="0" applyAlignment="0" applyProtection="0"/>
    <xf numFmtId="3" fontId="2" fillId="22" borderId="0" applyFont="0" applyFill="0" applyBorder="0" applyAlignment="0" applyProtection="0"/>
    <xf numFmtId="0" fontId="17" fillId="5" borderId="0" applyNumberFormat="0" applyBorder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23" applyNumberFormat="0" applyAlignment="0" applyProtection="0"/>
    <xf numFmtId="0" fontId="22" fillId="8" borderId="19" applyNumberFormat="0" applyAlignment="0" applyProtection="0"/>
    <xf numFmtId="0" fontId="23" fillId="0" borderId="24" applyNumberFormat="0" applyFill="0" applyAlignment="0" applyProtection="0"/>
    <xf numFmtId="166" fontId="2" fillId="22" borderId="0" applyFont="0" applyFill="0" applyBorder="0" applyAlignment="0" applyProtection="0"/>
    <xf numFmtId="0" fontId="24" fillId="24" borderId="0" applyNumberFormat="0" applyBorder="0" applyAlignment="0" applyProtection="0"/>
    <xf numFmtId="0" fontId="5" fillId="25" borderId="25" applyNumberFormat="0" applyFont="0" applyAlignment="0" applyProtection="0"/>
    <xf numFmtId="0" fontId="25" fillId="21" borderId="26" applyNumberFormat="0" applyAlignment="0" applyProtection="0"/>
    <xf numFmtId="2" fontId="2" fillId="22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7" applyNumberFormat="0" applyFill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Fill="0" applyBorder="0" applyAlignment="0" applyProtection="0"/>
    <xf numFmtId="0" fontId="30" fillId="22" borderId="0" applyNumberFormat="0" applyFill="0" applyBorder="0" applyAlignment="0" applyProtection="0"/>
  </cellStyleXfs>
  <cellXfs count="60">
    <xf numFmtId="0" fontId="0" fillId="0" borderId="0" xfId="0"/>
    <xf numFmtId="0" fontId="2" fillId="0" borderId="10" xfId="1" applyBorder="1" applyAlignment="1">
      <alignment wrapText="1"/>
    </xf>
    <xf numFmtId="0" fontId="2" fillId="0" borderId="5" xfId="1" applyBorder="1" applyAlignment="1">
      <alignment wrapText="1"/>
    </xf>
    <xf numFmtId="0" fontId="2" fillId="0" borderId="6" xfId="1" applyBorder="1"/>
    <xf numFmtId="0" fontId="2" fillId="0" borderId="6" xfId="1" applyFont="1" applyFill="1" applyBorder="1" applyAlignment="1">
      <alignment horizontal="left" vertical="center"/>
    </xf>
    <xf numFmtId="0" fontId="2" fillId="0" borderId="7" xfId="1" applyBorder="1"/>
    <xf numFmtId="0" fontId="3" fillId="0" borderId="0" xfId="1" applyFont="1"/>
    <xf numFmtId="0" fontId="2" fillId="0" borderId="6" xfId="1" applyFill="1" applyBorder="1" applyAlignment="1">
      <alignment horizontal="left" vertical="center"/>
    </xf>
    <xf numFmtId="0" fontId="3" fillId="0" borderId="16" xfId="1" applyFont="1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left" vertical="center" wrapText="1"/>
    </xf>
    <xf numFmtId="3" fontId="0" fillId="0" borderId="0" xfId="0" applyNumberFormat="1"/>
    <xf numFmtId="3" fontId="1" fillId="0" borderId="11" xfId="0" applyNumberFormat="1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left" vertical="center" wrapText="1"/>
    </xf>
    <xf numFmtId="3" fontId="0" fillId="0" borderId="12" xfId="0" applyNumberFormat="1" applyBorder="1"/>
    <xf numFmtId="3" fontId="0" fillId="0" borderId="1" xfId="0" applyNumberFormat="1" applyBorder="1"/>
    <xf numFmtId="3" fontId="0" fillId="0" borderId="15" xfId="0" applyNumberFormat="1" applyBorder="1"/>
    <xf numFmtId="3" fontId="0" fillId="0" borderId="13" xfId="0" applyNumberFormat="1" applyBorder="1"/>
    <xf numFmtId="0" fontId="3" fillId="0" borderId="0" xfId="1" applyFont="1" applyBorder="1"/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4"/>
    <xf numFmtId="164" fontId="5" fillId="0" borderId="0" xfId="5" applyNumberFormat="1" applyFont="1"/>
    <xf numFmtId="43" fontId="5" fillId="0" borderId="0" xfId="5" applyNumberFormat="1" applyFont="1"/>
    <xf numFmtId="0" fontId="6" fillId="0" borderId="0" xfId="4" applyFont="1" applyAlignment="1">
      <alignment wrapText="1"/>
    </xf>
    <xf numFmtId="0" fontId="5" fillId="0" borderId="0" xfId="4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65" fontId="10" fillId="0" borderId="0" xfId="6" applyNumberFormat="1" applyFont="1" applyFill="1" applyBorder="1"/>
    <xf numFmtId="0" fontId="5" fillId="2" borderId="0" xfId="4" applyFill="1"/>
    <xf numFmtId="0" fontId="11" fillId="0" borderId="0" xfId="4" applyFont="1"/>
    <xf numFmtId="164" fontId="5" fillId="0" borderId="0" xfId="5" applyNumberFormat="1" applyFont="1" applyFill="1" applyBorder="1"/>
    <xf numFmtId="0" fontId="32" fillId="26" borderId="28" xfId="0" applyNumberFormat="1" applyFont="1" applyFill="1" applyBorder="1" applyAlignment="1">
      <alignment horizontal="center" vertical="center" wrapText="1"/>
    </xf>
    <xf numFmtId="0" fontId="32" fillId="26" borderId="32" xfId="0" applyNumberFormat="1" applyFont="1" applyFill="1" applyBorder="1" applyAlignment="1">
      <alignment horizontal="center" vertical="center"/>
    </xf>
    <xf numFmtId="0" fontId="31" fillId="0" borderId="6" xfId="1" applyFont="1" applyFill="1" applyBorder="1" applyAlignment="1">
      <alignment horizontal="left" vertical="center"/>
    </xf>
    <xf numFmtId="0" fontId="33" fillId="0" borderId="29" xfId="0" applyNumberFormat="1" applyFont="1" applyBorder="1" applyAlignment="1">
      <alignment horizontal="center"/>
    </xf>
    <xf numFmtId="0" fontId="31" fillId="0" borderId="6" xfId="1" applyFont="1" applyBorder="1"/>
    <xf numFmtId="0" fontId="31" fillId="26" borderId="28" xfId="1" applyFont="1" applyFill="1" applyBorder="1" applyAlignment="1">
      <alignment horizontal="center" vertical="center" wrapText="1"/>
    </xf>
    <xf numFmtId="3" fontId="32" fillId="26" borderId="28" xfId="0" applyNumberFormat="1" applyFont="1" applyFill="1" applyBorder="1" applyAlignment="1">
      <alignment horizontal="center" vertical="center" wrapText="1"/>
    </xf>
    <xf numFmtId="0" fontId="32" fillId="26" borderId="17" xfId="0" applyFont="1" applyFill="1" applyBorder="1" applyAlignment="1">
      <alignment horizontal="center" vertical="center" wrapText="1"/>
    </xf>
    <xf numFmtId="3" fontId="32" fillId="0" borderId="30" xfId="0" applyNumberFormat="1" applyFont="1" applyBorder="1" applyAlignment="1">
      <alignment horizontal="right"/>
    </xf>
    <xf numFmtId="3" fontId="32" fillId="0" borderId="31" xfId="0" applyNumberFormat="1" applyFont="1" applyBorder="1" applyAlignment="1">
      <alignment horizontal="right"/>
    </xf>
    <xf numFmtId="0" fontId="31" fillId="0" borderId="33" xfId="1" applyFont="1" applyFill="1" applyBorder="1" applyAlignment="1">
      <alignment horizontal="left" vertical="center"/>
    </xf>
    <xf numFmtId="0" fontId="33" fillId="0" borderId="32" xfId="0" applyNumberFormat="1" applyFont="1" applyBorder="1" applyAlignment="1">
      <alignment horizontal="center"/>
    </xf>
    <xf numFmtId="3" fontId="32" fillId="0" borderId="34" xfId="0" applyNumberFormat="1" applyFont="1" applyBorder="1" applyAlignment="1">
      <alignment horizontal="right"/>
    </xf>
    <xf numFmtId="0" fontId="33" fillId="0" borderId="35" xfId="0" applyNumberFormat="1" applyFont="1" applyBorder="1" applyAlignment="1">
      <alignment horizontal="center"/>
    </xf>
    <xf numFmtId="0" fontId="31" fillId="0" borderId="5" xfId="1" applyFont="1" applyBorder="1"/>
    <xf numFmtId="3" fontId="31" fillId="0" borderId="5" xfId="0" applyNumberFormat="1" applyFont="1" applyBorder="1" applyAlignment="1">
      <alignment horizontal="right"/>
    </xf>
    <xf numFmtId="3" fontId="31" fillId="0" borderId="6" xfId="0" applyNumberFormat="1" applyFont="1" applyBorder="1" applyAlignment="1">
      <alignment horizontal="right"/>
    </xf>
    <xf numFmtId="3" fontId="31" fillId="0" borderId="7" xfId="0" applyNumberFormat="1" applyFont="1" applyBorder="1" applyAlignment="1">
      <alignment horizontal="right"/>
    </xf>
    <xf numFmtId="167" fontId="31" fillId="0" borderId="36" xfId="0" applyNumberFormat="1" applyFont="1" applyBorder="1" applyAlignment="1">
      <alignment horizontal="center"/>
    </xf>
    <xf numFmtId="167" fontId="31" fillId="0" borderId="37" xfId="0" applyNumberFormat="1" applyFont="1" applyBorder="1" applyAlignment="1">
      <alignment horizontal="center"/>
    </xf>
    <xf numFmtId="167" fontId="31" fillId="0" borderId="6" xfId="0" applyNumberFormat="1" applyFont="1" applyBorder="1" applyAlignment="1">
      <alignment horizontal="center"/>
    </xf>
    <xf numFmtId="167" fontId="31" fillId="0" borderId="38" xfId="0" applyNumberFormat="1" applyFont="1" applyBorder="1" applyAlignment="1">
      <alignment horizontal="center"/>
    </xf>
    <xf numFmtId="167" fontId="31" fillId="0" borderId="7" xfId="0" applyNumberFormat="1" applyFont="1" applyBorder="1" applyAlignment="1">
      <alignment horizontal="center"/>
    </xf>
    <xf numFmtId="0" fontId="3" fillId="27" borderId="18" xfId="1" applyFont="1" applyFill="1" applyBorder="1" applyAlignment="1">
      <alignment horizontal="center" vertical="center"/>
    </xf>
    <xf numFmtId="0" fontId="3" fillId="27" borderId="8" xfId="1" applyFont="1" applyFill="1" applyBorder="1" applyAlignment="1">
      <alignment horizontal="center" vertical="center"/>
    </xf>
    <xf numFmtId="0" fontId="3" fillId="27" borderId="9" xfId="1" applyFont="1" applyFill="1" applyBorder="1" applyAlignment="1">
      <alignment horizontal="center" vertical="center"/>
    </xf>
  </cellXfs>
  <cellStyles count="5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čárky_example lognormal" xfId="5"/>
    <cellStyle name="Datum" xfId="33"/>
    <cellStyle name="Explanatory Text" xfId="34"/>
    <cellStyle name="Finanční0" xfId="35"/>
    <cellStyle name="Good" xfId="36"/>
    <cellStyle name="Heading 1" xfId="37"/>
    <cellStyle name="Heading 2" xfId="38"/>
    <cellStyle name="Heading 3" xfId="39"/>
    <cellStyle name="Heading 4" xfId="40"/>
    <cellStyle name="Check Cell" xfId="41"/>
    <cellStyle name="Input" xfId="42"/>
    <cellStyle name="Linked Cell" xfId="43"/>
    <cellStyle name="Měna0" xfId="44"/>
    <cellStyle name="Neutral" xfId="45"/>
    <cellStyle name="Normální" xfId="0" builtinId="0"/>
    <cellStyle name="normální 2" xfId="2"/>
    <cellStyle name="Normální 2 2" xfId="3"/>
    <cellStyle name="Normální 3" xfId="1"/>
    <cellStyle name="normální_example lognormal" xfId="4"/>
    <cellStyle name="normální_PB - Kriteria" xfId="6"/>
    <cellStyle name="Note" xfId="46"/>
    <cellStyle name="Output" xfId="47"/>
    <cellStyle name="Pevný" xfId="48"/>
    <cellStyle name="Title" xfId="49"/>
    <cellStyle name="Total" xfId="50"/>
    <cellStyle name="Warning Text" xfId="51"/>
    <cellStyle name="Záhlaví 1" xfId="52"/>
    <cellStyle name="Záhlaví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12</xdr:row>
      <xdr:rowOff>304800</xdr:rowOff>
    </xdr:to>
    <xdr:sp macro="" textlink="">
      <xdr:nvSpPr>
        <xdr:cNvPr id="2" name="AutoShape 2" descr="\begin{align}&#10;  \mu &amp;= \ln(\mathrm{E}[X]) - \frac12 \ln\!\left(1 + \frac{\mathrm{Var}[X]}{\mathrm{E}[X]^2}\right), \\&#10;  \sigma^2 &amp;= \ln\!\left(1 + \frac{\mathrm{Var}[X]}{\mathrm{E}[X]^2}\right).&#10;  \end{align}"/>
        <xdr:cNvSpPr>
          <a:spLocks noChangeAspect="1" noChangeArrowheads="1"/>
        </xdr:cNvSpPr>
      </xdr:nvSpPr>
      <xdr:spPr bwMode="auto">
        <a:xfrm>
          <a:off x="5924550" y="2857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 macro="" textlink="">
      <xdr:nvSpPr>
        <xdr:cNvPr id="3" name="AutoShape 2" descr="\begin{align}&#10;  \mu &amp;= \ln(\mathrm{E}[X]) - \frac12 \ln\!\left(1 + \frac{\mathrm{Var}[X]}{\mathrm{E}[X]^2}\right), \\&#10;  \sigma^2 &amp;= \ln\!\left(1 + \frac{\mathrm{Var}[X]}{\mathrm{E}[X]^2}\right).&#10;  \end{align}"/>
        <xdr:cNvSpPr>
          <a:spLocks noChangeAspect="1" noChangeArrowheads="1"/>
        </xdr:cNvSpPr>
      </xdr:nvSpPr>
      <xdr:spPr bwMode="auto">
        <a:xfrm>
          <a:off x="4705350" y="2857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6"/>
  <sheetViews>
    <sheetView topLeftCell="A16" workbookViewId="0">
      <selection activeCell="M92" sqref="M17:M92"/>
    </sheetView>
  </sheetViews>
  <sheetFormatPr defaultRowHeight="15" x14ac:dyDescent="0.25"/>
  <cols>
    <col min="1" max="3" width="9.140625" style="23"/>
    <col min="4" max="4" width="11.5703125" style="23" bestFit="1" customWidth="1"/>
    <col min="5" max="5" width="10.5703125" style="23" bestFit="1" customWidth="1"/>
    <col min="6" max="6" width="11.85546875" style="23" customWidth="1"/>
    <col min="7" max="259" width="9.140625" style="23"/>
    <col min="260" max="260" width="11.5703125" style="23" bestFit="1" customWidth="1"/>
    <col min="261" max="261" width="10.5703125" style="23" bestFit="1" customWidth="1"/>
    <col min="262" max="262" width="11.85546875" style="23" customWidth="1"/>
    <col min="263" max="515" width="9.140625" style="23"/>
    <col min="516" max="516" width="11.5703125" style="23" bestFit="1" customWidth="1"/>
    <col min="517" max="517" width="10.5703125" style="23" bestFit="1" customWidth="1"/>
    <col min="518" max="518" width="11.85546875" style="23" customWidth="1"/>
    <col min="519" max="771" width="9.140625" style="23"/>
    <col min="772" max="772" width="11.5703125" style="23" bestFit="1" customWidth="1"/>
    <col min="773" max="773" width="10.5703125" style="23" bestFit="1" customWidth="1"/>
    <col min="774" max="774" width="11.85546875" style="23" customWidth="1"/>
    <col min="775" max="1027" width="9.140625" style="23"/>
    <col min="1028" max="1028" width="11.5703125" style="23" bestFit="1" customWidth="1"/>
    <col min="1029" max="1029" width="10.5703125" style="23" bestFit="1" customWidth="1"/>
    <col min="1030" max="1030" width="11.85546875" style="23" customWidth="1"/>
    <col min="1031" max="1283" width="9.140625" style="23"/>
    <col min="1284" max="1284" width="11.5703125" style="23" bestFit="1" customWidth="1"/>
    <col min="1285" max="1285" width="10.5703125" style="23" bestFit="1" customWidth="1"/>
    <col min="1286" max="1286" width="11.85546875" style="23" customWidth="1"/>
    <col min="1287" max="1539" width="9.140625" style="23"/>
    <col min="1540" max="1540" width="11.5703125" style="23" bestFit="1" customWidth="1"/>
    <col min="1541" max="1541" width="10.5703125" style="23" bestFit="1" customWidth="1"/>
    <col min="1542" max="1542" width="11.85546875" style="23" customWidth="1"/>
    <col min="1543" max="1795" width="9.140625" style="23"/>
    <col min="1796" max="1796" width="11.5703125" style="23" bestFit="1" customWidth="1"/>
    <col min="1797" max="1797" width="10.5703125" style="23" bestFit="1" customWidth="1"/>
    <col min="1798" max="1798" width="11.85546875" style="23" customWidth="1"/>
    <col min="1799" max="2051" width="9.140625" style="23"/>
    <col min="2052" max="2052" width="11.5703125" style="23" bestFit="1" customWidth="1"/>
    <col min="2053" max="2053" width="10.5703125" style="23" bestFit="1" customWidth="1"/>
    <col min="2054" max="2054" width="11.85546875" style="23" customWidth="1"/>
    <col min="2055" max="2307" width="9.140625" style="23"/>
    <col min="2308" max="2308" width="11.5703125" style="23" bestFit="1" customWidth="1"/>
    <col min="2309" max="2309" width="10.5703125" style="23" bestFit="1" customWidth="1"/>
    <col min="2310" max="2310" width="11.85546875" style="23" customWidth="1"/>
    <col min="2311" max="2563" width="9.140625" style="23"/>
    <col min="2564" max="2564" width="11.5703125" style="23" bestFit="1" customWidth="1"/>
    <col min="2565" max="2565" width="10.5703125" style="23" bestFit="1" customWidth="1"/>
    <col min="2566" max="2566" width="11.85546875" style="23" customWidth="1"/>
    <col min="2567" max="2819" width="9.140625" style="23"/>
    <col min="2820" max="2820" width="11.5703125" style="23" bestFit="1" customWidth="1"/>
    <col min="2821" max="2821" width="10.5703125" style="23" bestFit="1" customWidth="1"/>
    <col min="2822" max="2822" width="11.85546875" style="23" customWidth="1"/>
    <col min="2823" max="3075" width="9.140625" style="23"/>
    <col min="3076" max="3076" width="11.5703125" style="23" bestFit="1" customWidth="1"/>
    <col min="3077" max="3077" width="10.5703125" style="23" bestFit="1" customWidth="1"/>
    <col min="3078" max="3078" width="11.85546875" style="23" customWidth="1"/>
    <col min="3079" max="3331" width="9.140625" style="23"/>
    <col min="3332" max="3332" width="11.5703125" style="23" bestFit="1" customWidth="1"/>
    <col min="3333" max="3333" width="10.5703125" style="23" bestFit="1" customWidth="1"/>
    <col min="3334" max="3334" width="11.85546875" style="23" customWidth="1"/>
    <col min="3335" max="3587" width="9.140625" style="23"/>
    <col min="3588" max="3588" width="11.5703125" style="23" bestFit="1" customWidth="1"/>
    <col min="3589" max="3589" width="10.5703125" style="23" bestFit="1" customWidth="1"/>
    <col min="3590" max="3590" width="11.85546875" style="23" customWidth="1"/>
    <col min="3591" max="3843" width="9.140625" style="23"/>
    <col min="3844" max="3844" width="11.5703125" style="23" bestFit="1" customWidth="1"/>
    <col min="3845" max="3845" width="10.5703125" style="23" bestFit="1" customWidth="1"/>
    <col min="3846" max="3846" width="11.85546875" style="23" customWidth="1"/>
    <col min="3847" max="4099" width="9.140625" style="23"/>
    <col min="4100" max="4100" width="11.5703125" style="23" bestFit="1" customWidth="1"/>
    <col min="4101" max="4101" width="10.5703125" style="23" bestFit="1" customWidth="1"/>
    <col min="4102" max="4102" width="11.85546875" style="23" customWidth="1"/>
    <col min="4103" max="4355" width="9.140625" style="23"/>
    <col min="4356" max="4356" width="11.5703125" style="23" bestFit="1" customWidth="1"/>
    <col min="4357" max="4357" width="10.5703125" style="23" bestFit="1" customWidth="1"/>
    <col min="4358" max="4358" width="11.85546875" style="23" customWidth="1"/>
    <col min="4359" max="4611" width="9.140625" style="23"/>
    <col min="4612" max="4612" width="11.5703125" style="23" bestFit="1" customWidth="1"/>
    <col min="4613" max="4613" width="10.5703125" style="23" bestFit="1" customWidth="1"/>
    <col min="4614" max="4614" width="11.85546875" style="23" customWidth="1"/>
    <col min="4615" max="4867" width="9.140625" style="23"/>
    <col min="4868" max="4868" width="11.5703125" style="23" bestFit="1" customWidth="1"/>
    <col min="4869" max="4869" width="10.5703125" style="23" bestFit="1" customWidth="1"/>
    <col min="4870" max="4870" width="11.85546875" style="23" customWidth="1"/>
    <col min="4871" max="5123" width="9.140625" style="23"/>
    <col min="5124" max="5124" width="11.5703125" style="23" bestFit="1" customWidth="1"/>
    <col min="5125" max="5125" width="10.5703125" style="23" bestFit="1" customWidth="1"/>
    <col min="5126" max="5126" width="11.85546875" style="23" customWidth="1"/>
    <col min="5127" max="5379" width="9.140625" style="23"/>
    <col min="5380" max="5380" width="11.5703125" style="23" bestFit="1" customWidth="1"/>
    <col min="5381" max="5381" width="10.5703125" style="23" bestFit="1" customWidth="1"/>
    <col min="5382" max="5382" width="11.85546875" style="23" customWidth="1"/>
    <col min="5383" max="5635" width="9.140625" style="23"/>
    <col min="5636" max="5636" width="11.5703125" style="23" bestFit="1" customWidth="1"/>
    <col min="5637" max="5637" width="10.5703125" style="23" bestFit="1" customWidth="1"/>
    <col min="5638" max="5638" width="11.85546875" style="23" customWidth="1"/>
    <col min="5639" max="5891" width="9.140625" style="23"/>
    <col min="5892" max="5892" width="11.5703125" style="23" bestFit="1" customWidth="1"/>
    <col min="5893" max="5893" width="10.5703125" style="23" bestFit="1" customWidth="1"/>
    <col min="5894" max="5894" width="11.85546875" style="23" customWidth="1"/>
    <col min="5895" max="6147" width="9.140625" style="23"/>
    <col min="6148" max="6148" width="11.5703125" style="23" bestFit="1" customWidth="1"/>
    <col min="6149" max="6149" width="10.5703125" style="23" bestFit="1" customWidth="1"/>
    <col min="6150" max="6150" width="11.85546875" style="23" customWidth="1"/>
    <col min="6151" max="6403" width="9.140625" style="23"/>
    <col min="6404" max="6404" width="11.5703125" style="23" bestFit="1" customWidth="1"/>
    <col min="6405" max="6405" width="10.5703125" style="23" bestFit="1" customWidth="1"/>
    <col min="6406" max="6406" width="11.85546875" style="23" customWidth="1"/>
    <col min="6407" max="6659" width="9.140625" style="23"/>
    <col min="6660" max="6660" width="11.5703125" style="23" bestFit="1" customWidth="1"/>
    <col min="6661" max="6661" width="10.5703125" style="23" bestFit="1" customWidth="1"/>
    <col min="6662" max="6662" width="11.85546875" style="23" customWidth="1"/>
    <col min="6663" max="6915" width="9.140625" style="23"/>
    <col min="6916" max="6916" width="11.5703125" style="23" bestFit="1" customWidth="1"/>
    <col min="6917" max="6917" width="10.5703125" style="23" bestFit="1" customWidth="1"/>
    <col min="6918" max="6918" width="11.85546875" style="23" customWidth="1"/>
    <col min="6919" max="7171" width="9.140625" style="23"/>
    <col min="7172" max="7172" width="11.5703125" style="23" bestFit="1" customWidth="1"/>
    <col min="7173" max="7173" width="10.5703125" style="23" bestFit="1" customWidth="1"/>
    <col min="7174" max="7174" width="11.85546875" style="23" customWidth="1"/>
    <col min="7175" max="7427" width="9.140625" style="23"/>
    <col min="7428" max="7428" width="11.5703125" style="23" bestFit="1" customWidth="1"/>
    <col min="7429" max="7429" width="10.5703125" style="23" bestFit="1" customWidth="1"/>
    <col min="7430" max="7430" width="11.85546875" style="23" customWidth="1"/>
    <col min="7431" max="7683" width="9.140625" style="23"/>
    <col min="7684" max="7684" width="11.5703125" style="23" bestFit="1" customWidth="1"/>
    <col min="7685" max="7685" width="10.5703125" style="23" bestFit="1" customWidth="1"/>
    <col min="7686" max="7686" width="11.85546875" style="23" customWidth="1"/>
    <col min="7687" max="7939" width="9.140625" style="23"/>
    <col min="7940" max="7940" width="11.5703125" style="23" bestFit="1" customWidth="1"/>
    <col min="7941" max="7941" width="10.5703125" style="23" bestFit="1" customWidth="1"/>
    <col min="7942" max="7942" width="11.85546875" style="23" customWidth="1"/>
    <col min="7943" max="8195" width="9.140625" style="23"/>
    <col min="8196" max="8196" width="11.5703125" style="23" bestFit="1" customWidth="1"/>
    <col min="8197" max="8197" width="10.5703125" style="23" bestFit="1" customWidth="1"/>
    <col min="8198" max="8198" width="11.85546875" style="23" customWidth="1"/>
    <col min="8199" max="8451" width="9.140625" style="23"/>
    <col min="8452" max="8452" width="11.5703125" style="23" bestFit="1" customWidth="1"/>
    <col min="8453" max="8453" width="10.5703125" style="23" bestFit="1" customWidth="1"/>
    <col min="8454" max="8454" width="11.85546875" style="23" customWidth="1"/>
    <col min="8455" max="8707" width="9.140625" style="23"/>
    <col min="8708" max="8708" width="11.5703125" style="23" bestFit="1" customWidth="1"/>
    <col min="8709" max="8709" width="10.5703125" style="23" bestFit="1" customWidth="1"/>
    <col min="8710" max="8710" width="11.85546875" style="23" customWidth="1"/>
    <col min="8711" max="8963" width="9.140625" style="23"/>
    <col min="8964" max="8964" width="11.5703125" style="23" bestFit="1" customWidth="1"/>
    <col min="8965" max="8965" width="10.5703125" style="23" bestFit="1" customWidth="1"/>
    <col min="8966" max="8966" width="11.85546875" style="23" customWidth="1"/>
    <col min="8967" max="9219" width="9.140625" style="23"/>
    <col min="9220" max="9220" width="11.5703125" style="23" bestFit="1" customWidth="1"/>
    <col min="9221" max="9221" width="10.5703125" style="23" bestFit="1" customWidth="1"/>
    <col min="9222" max="9222" width="11.85546875" style="23" customWidth="1"/>
    <col min="9223" max="9475" width="9.140625" style="23"/>
    <col min="9476" max="9476" width="11.5703125" style="23" bestFit="1" customWidth="1"/>
    <col min="9477" max="9477" width="10.5703125" style="23" bestFit="1" customWidth="1"/>
    <col min="9478" max="9478" width="11.85546875" style="23" customWidth="1"/>
    <col min="9479" max="9731" width="9.140625" style="23"/>
    <col min="9732" max="9732" width="11.5703125" style="23" bestFit="1" customWidth="1"/>
    <col min="9733" max="9733" width="10.5703125" style="23" bestFit="1" customWidth="1"/>
    <col min="9734" max="9734" width="11.85546875" style="23" customWidth="1"/>
    <col min="9735" max="9987" width="9.140625" style="23"/>
    <col min="9988" max="9988" width="11.5703125" style="23" bestFit="1" customWidth="1"/>
    <col min="9989" max="9989" width="10.5703125" style="23" bestFit="1" customWidth="1"/>
    <col min="9990" max="9990" width="11.85546875" style="23" customWidth="1"/>
    <col min="9991" max="10243" width="9.140625" style="23"/>
    <col min="10244" max="10244" width="11.5703125" style="23" bestFit="1" customWidth="1"/>
    <col min="10245" max="10245" width="10.5703125" style="23" bestFit="1" customWidth="1"/>
    <col min="10246" max="10246" width="11.85546875" style="23" customWidth="1"/>
    <col min="10247" max="10499" width="9.140625" style="23"/>
    <col min="10500" max="10500" width="11.5703125" style="23" bestFit="1" customWidth="1"/>
    <col min="10501" max="10501" width="10.5703125" style="23" bestFit="1" customWidth="1"/>
    <col min="10502" max="10502" width="11.85546875" style="23" customWidth="1"/>
    <col min="10503" max="10755" width="9.140625" style="23"/>
    <col min="10756" max="10756" width="11.5703125" style="23" bestFit="1" customWidth="1"/>
    <col min="10757" max="10757" width="10.5703125" style="23" bestFit="1" customWidth="1"/>
    <col min="10758" max="10758" width="11.85546875" style="23" customWidth="1"/>
    <col min="10759" max="11011" width="9.140625" style="23"/>
    <col min="11012" max="11012" width="11.5703125" style="23" bestFit="1" customWidth="1"/>
    <col min="11013" max="11013" width="10.5703125" style="23" bestFit="1" customWidth="1"/>
    <col min="11014" max="11014" width="11.85546875" style="23" customWidth="1"/>
    <col min="11015" max="11267" width="9.140625" style="23"/>
    <col min="11268" max="11268" width="11.5703125" style="23" bestFit="1" customWidth="1"/>
    <col min="11269" max="11269" width="10.5703125" style="23" bestFit="1" customWidth="1"/>
    <col min="11270" max="11270" width="11.85546875" style="23" customWidth="1"/>
    <col min="11271" max="11523" width="9.140625" style="23"/>
    <col min="11524" max="11524" width="11.5703125" style="23" bestFit="1" customWidth="1"/>
    <col min="11525" max="11525" width="10.5703125" style="23" bestFit="1" customWidth="1"/>
    <col min="11526" max="11526" width="11.85546875" style="23" customWidth="1"/>
    <col min="11527" max="11779" width="9.140625" style="23"/>
    <col min="11780" max="11780" width="11.5703125" style="23" bestFit="1" customWidth="1"/>
    <col min="11781" max="11781" width="10.5703125" style="23" bestFit="1" customWidth="1"/>
    <col min="11782" max="11782" width="11.85546875" style="23" customWidth="1"/>
    <col min="11783" max="12035" width="9.140625" style="23"/>
    <col min="12036" max="12036" width="11.5703125" style="23" bestFit="1" customWidth="1"/>
    <col min="12037" max="12037" width="10.5703125" style="23" bestFit="1" customWidth="1"/>
    <col min="12038" max="12038" width="11.85546875" style="23" customWidth="1"/>
    <col min="12039" max="12291" width="9.140625" style="23"/>
    <col min="12292" max="12292" width="11.5703125" style="23" bestFit="1" customWidth="1"/>
    <col min="12293" max="12293" width="10.5703125" style="23" bestFit="1" customWidth="1"/>
    <col min="12294" max="12294" width="11.85546875" style="23" customWidth="1"/>
    <col min="12295" max="12547" width="9.140625" style="23"/>
    <col min="12548" max="12548" width="11.5703125" style="23" bestFit="1" customWidth="1"/>
    <col min="12549" max="12549" width="10.5703125" style="23" bestFit="1" customWidth="1"/>
    <col min="12550" max="12550" width="11.85546875" style="23" customWidth="1"/>
    <col min="12551" max="12803" width="9.140625" style="23"/>
    <col min="12804" max="12804" width="11.5703125" style="23" bestFit="1" customWidth="1"/>
    <col min="12805" max="12805" width="10.5703125" style="23" bestFit="1" customWidth="1"/>
    <col min="12806" max="12806" width="11.85546875" style="23" customWidth="1"/>
    <col min="12807" max="13059" width="9.140625" style="23"/>
    <col min="13060" max="13060" width="11.5703125" style="23" bestFit="1" customWidth="1"/>
    <col min="13061" max="13061" width="10.5703125" style="23" bestFit="1" customWidth="1"/>
    <col min="13062" max="13062" width="11.85546875" style="23" customWidth="1"/>
    <col min="13063" max="13315" width="9.140625" style="23"/>
    <col min="13316" max="13316" width="11.5703125" style="23" bestFit="1" customWidth="1"/>
    <col min="13317" max="13317" width="10.5703125" style="23" bestFit="1" customWidth="1"/>
    <col min="13318" max="13318" width="11.85546875" style="23" customWidth="1"/>
    <col min="13319" max="13571" width="9.140625" style="23"/>
    <col min="13572" max="13572" width="11.5703125" style="23" bestFit="1" customWidth="1"/>
    <col min="13573" max="13573" width="10.5703125" style="23" bestFit="1" customWidth="1"/>
    <col min="13574" max="13574" width="11.85546875" style="23" customWidth="1"/>
    <col min="13575" max="13827" width="9.140625" style="23"/>
    <col min="13828" max="13828" width="11.5703125" style="23" bestFit="1" customWidth="1"/>
    <col min="13829" max="13829" width="10.5703125" style="23" bestFit="1" customWidth="1"/>
    <col min="13830" max="13830" width="11.85546875" style="23" customWidth="1"/>
    <col min="13831" max="14083" width="9.140625" style="23"/>
    <col min="14084" max="14084" width="11.5703125" style="23" bestFit="1" customWidth="1"/>
    <col min="14085" max="14085" width="10.5703125" style="23" bestFit="1" customWidth="1"/>
    <col min="14086" max="14086" width="11.85546875" style="23" customWidth="1"/>
    <col min="14087" max="14339" width="9.140625" style="23"/>
    <col min="14340" max="14340" width="11.5703125" style="23" bestFit="1" customWidth="1"/>
    <col min="14341" max="14341" width="10.5703125" style="23" bestFit="1" customWidth="1"/>
    <col min="14342" max="14342" width="11.85546875" style="23" customWidth="1"/>
    <col min="14343" max="14595" width="9.140625" style="23"/>
    <col min="14596" max="14596" width="11.5703125" style="23" bestFit="1" customWidth="1"/>
    <col min="14597" max="14597" width="10.5703125" style="23" bestFit="1" customWidth="1"/>
    <col min="14598" max="14598" width="11.85546875" style="23" customWidth="1"/>
    <col min="14599" max="14851" width="9.140625" style="23"/>
    <col min="14852" max="14852" width="11.5703125" style="23" bestFit="1" customWidth="1"/>
    <col min="14853" max="14853" width="10.5703125" style="23" bestFit="1" customWidth="1"/>
    <col min="14854" max="14854" width="11.85546875" style="23" customWidth="1"/>
    <col min="14855" max="15107" width="9.140625" style="23"/>
    <col min="15108" max="15108" width="11.5703125" style="23" bestFit="1" customWidth="1"/>
    <col min="15109" max="15109" width="10.5703125" style="23" bestFit="1" customWidth="1"/>
    <col min="15110" max="15110" width="11.85546875" style="23" customWidth="1"/>
    <col min="15111" max="15363" width="9.140625" style="23"/>
    <col min="15364" max="15364" width="11.5703125" style="23" bestFit="1" customWidth="1"/>
    <col min="15365" max="15365" width="10.5703125" style="23" bestFit="1" customWidth="1"/>
    <col min="15366" max="15366" width="11.85546875" style="23" customWidth="1"/>
    <col min="15367" max="15619" width="9.140625" style="23"/>
    <col min="15620" max="15620" width="11.5703125" style="23" bestFit="1" customWidth="1"/>
    <col min="15621" max="15621" width="10.5703125" style="23" bestFit="1" customWidth="1"/>
    <col min="15622" max="15622" width="11.85546875" style="23" customWidth="1"/>
    <col min="15623" max="15875" width="9.140625" style="23"/>
    <col min="15876" max="15876" width="11.5703125" style="23" bestFit="1" customWidth="1"/>
    <col min="15877" max="15877" width="10.5703125" style="23" bestFit="1" customWidth="1"/>
    <col min="15878" max="15878" width="11.85546875" style="23" customWidth="1"/>
    <col min="15879" max="16131" width="9.140625" style="23"/>
    <col min="16132" max="16132" width="11.5703125" style="23" bestFit="1" customWidth="1"/>
    <col min="16133" max="16133" width="10.5703125" style="23" bestFit="1" customWidth="1"/>
    <col min="16134" max="16134" width="11.85546875" style="23" customWidth="1"/>
    <col min="16135" max="16384" width="9.140625" style="23"/>
  </cols>
  <sheetData>
    <row r="1" spans="1:51" x14ac:dyDescent="0.25">
      <c r="A1" s="23">
        <v>1</v>
      </c>
      <c r="B1" s="23">
        <v>1</v>
      </c>
      <c r="C1" s="23">
        <v>1</v>
      </c>
      <c r="D1" s="23">
        <v>1</v>
      </c>
      <c r="E1" s="23">
        <v>1</v>
      </c>
      <c r="F1" s="23">
        <v>1</v>
      </c>
      <c r="G1" s="23">
        <v>1</v>
      </c>
      <c r="H1" s="23">
        <v>1</v>
      </c>
      <c r="I1" s="23">
        <v>1</v>
      </c>
      <c r="J1" s="23">
        <v>1</v>
      </c>
      <c r="K1" s="23">
        <v>1</v>
      </c>
      <c r="L1" s="23">
        <v>1</v>
      </c>
      <c r="M1" s="23">
        <v>1</v>
      </c>
      <c r="N1" s="23">
        <v>1</v>
      </c>
      <c r="O1" s="23">
        <v>1</v>
      </c>
      <c r="P1" s="23">
        <v>1</v>
      </c>
      <c r="Q1" s="23">
        <v>1</v>
      </c>
      <c r="R1" s="23">
        <v>1</v>
      </c>
      <c r="S1" s="23">
        <v>1</v>
      </c>
      <c r="T1" s="23">
        <v>1</v>
      </c>
      <c r="U1" s="23">
        <v>1</v>
      </c>
      <c r="V1" s="23">
        <v>1</v>
      </c>
      <c r="W1" s="23">
        <v>1</v>
      </c>
      <c r="X1" s="23">
        <v>1</v>
      </c>
      <c r="Y1" s="23">
        <v>1</v>
      </c>
      <c r="Z1" s="23">
        <v>1</v>
      </c>
      <c r="AA1" s="23">
        <v>1</v>
      </c>
      <c r="AB1" s="23">
        <v>1</v>
      </c>
      <c r="AC1" s="23">
        <v>1</v>
      </c>
      <c r="AD1" s="23">
        <v>1</v>
      </c>
      <c r="AE1" s="23">
        <v>1</v>
      </c>
      <c r="AF1" s="23">
        <v>1</v>
      </c>
      <c r="AG1" s="23">
        <v>1</v>
      </c>
      <c r="AH1" s="23">
        <v>1</v>
      </c>
      <c r="AI1" s="23">
        <v>1</v>
      </c>
      <c r="AJ1" s="23">
        <v>1</v>
      </c>
      <c r="AK1" s="23">
        <v>1</v>
      </c>
      <c r="AL1" s="23">
        <v>1</v>
      </c>
      <c r="AM1" s="23">
        <v>1</v>
      </c>
      <c r="AN1" s="23">
        <v>1</v>
      </c>
      <c r="AO1" s="23">
        <v>1</v>
      </c>
      <c r="AP1" s="23">
        <v>1</v>
      </c>
      <c r="AQ1" s="23">
        <v>1</v>
      </c>
      <c r="AR1" s="23">
        <v>1</v>
      </c>
      <c r="AS1" s="23">
        <v>1</v>
      </c>
      <c r="AT1" s="23">
        <v>1</v>
      </c>
      <c r="AU1" s="23">
        <v>1</v>
      </c>
      <c r="AV1" s="23">
        <v>1</v>
      </c>
      <c r="AW1" s="23">
        <v>1</v>
      </c>
      <c r="AX1" s="23">
        <v>1</v>
      </c>
      <c r="AY1" s="23">
        <v>1</v>
      </c>
    </row>
    <row r="4" spans="1:51" x14ac:dyDescent="0.25">
      <c r="D4" s="23" t="s">
        <v>86</v>
      </c>
      <c r="E4" s="23">
        <f>COUNT(D17:D96)</f>
        <v>76</v>
      </c>
    </row>
    <row r="5" spans="1:51" x14ac:dyDescent="0.25">
      <c r="D5" s="23" t="s">
        <v>87</v>
      </c>
      <c r="E5" s="24">
        <f>AVERAGE(D17:D96)</f>
        <v>377.31583191465978</v>
      </c>
      <c r="F5" s="24"/>
    </row>
    <row r="6" spans="1:51" x14ac:dyDescent="0.25">
      <c r="D6" s="23" t="s">
        <v>88</v>
      </c>
      <c r="E6" s="24">
        <f>STDEV(D17:D96)</f>
        <v>342.74762339406101</v>
      </c>
      <c r="F6" s="24"/>
    </row>
    <row r="7" spans="1:51" x14ac:dyDescent="0.25">
      <c r="E7" s="24"/>
    </row>
    <row r="8" spans="1:51" x14ac:dyDescent="0.25">
      <c r="D8" s="23" t="s">
        <v>89</v>
      </c>
      <c r="E8" s="25">
        <f>LN($E$5)-1/2*LN(1+($E$6/$E$5)^2)</f>
        <v>5.6322484058028195</v>
      </c>
    </row>
    <row r="9" spans="1:51" x14ac:dyDescent="0.25">
      <c r="D9" s="23" t="s">
        <v>90</v>
      </c>
      <c r="E9" s="25">
        <f>SQRT(LN(1+($E$6/$E$5)^2))</f>
        <v>0.77567284516723922</v>
      </c>
    </row>
    <row r="12" spans="1:51" ht="60" x14ac:dyDescent="0.25">
      <c r="D12" s="26" t="s">
        <v>91</v>
      </c>
      <c r="E12" s="27"/>
      <c r="F12" s="27"/>
      <c r="G12" s="27"/>
      <c r="H12" s="27"/>
      <c r="I12" s="27"/>
      <c r="J12" s="27"/>
      <c r="K12" s="27"/>
    </row>
    <row r="13" spans="1:51" ht="120.75" x14ac:dyDescent="0.25">
      <c r="D13" s="28" t="s">
        <v>92</v>
      </c>
      <c r="E13" s="29"/>
      <c r="F13" s="29" t="s">
        <v>93</v>
      </c>
      <c r="G13" s="29" t="s">
        <v>94</v>
      </c>
      <c r="H13" s="29"/>
      <c r="I13" s="29" t="s">
        <v>94</v>
      </c>
      <c r="J13" s="29"/>
      <c r="K13" s="29" t="s">
        <v>95</v>
      </c>
      <c r="M13" s="29" t="s">
        <v>96</v>
      </c>
    </row>
    <row r="17" spans="3:13" x14ac:dyDescent="0.25">
      <c r="C17" s="23">
        <v>1</v>
      </c>
      <c r="D17" s="30">
        <v>16.923407503746219</v>
      </c>
      <c r="F17" s="31">
        <f>IF(C17&lt;=$E$4,LOGNORMDIST(D17,$E$8,$E$9),"")</f>
        <v>1.5055288611663973E-4</v>
      </c>
      <c r="I17" s="31">
        <f t="shared" ref="I17:I80" si="0">IF(C17&lt;=$E$4,1-F17,"")</f>
        <v>0.99984944711388335</v>
      </c>
      <c r="K17" s="23">
        <f>IF(C17&lt;=$E$4,14*I17,"")</f>
        <v>13.997892259594368</v>
      </c>
      <c r="M17" s="32">
        <f t="shared" ref="M17:M80" si="1">IF(C17&lt;=$E$4,FLOOR(K17,1),"")</f>
        <v>13</v>
      </c>
    </row>
    <row r="18" spans="3:13" x14ac:dyDescent="0.25">
      <c r="C18" s="23">
        <f t="shared" ref="C18:C81" si="2">C17+1</f>
        <v>2</v>
      </c>
      <c r="D18" s="30">
        <v>17.071036852100804</v>
      </c>
      <c r="F18" s="31">
        <f t="shared" ref="F18:F81" si="3">IF(C18&lt;=$E$4,LOGNORMDIST(D18,$E$8,$E$9),"")</f>
        <v>1.5719236618458386E-4</v>
      </c>
      <c r="I18" s="31">
        <f t="shared" si="0"/>
        <v>0.99984280763381539</v>
      </c>
      <c r="K18" s="23">
        <f t="shared" ref="K18:K81" si="4">IF(C18&lt;=$E$4,14*I18,"")</f>
        <v>13.997799306873416</v>
      </c>
      <c r="M18" s="32">
        <f t="shared" si="1"/>
        <v>13</v>
      </c>
    </row>
    <row r="19" spans="3:13" x14ac:dyDescent="0.25">
      <c r="C19" s="23">
        <f t="shared" si="2"/>
        <v>3</v>
      </c>
      <c r="D19" s="30">
        <v>17.359172020730796</v>
      </c>
      <c r="F19" s="31">
        <f t="shared" si="3"/>
        <v>1.7076712509416848E-4</v>
      </c>
      <c r="I19" s="31">
        <f t="shared" si="0"/>
        <v>0.99982923287490588</v>
      </c>
      <c r="K19" s="23">
        <f t="shared" si="4"/>
        <v>13.997609260248682</v>
      </c>
      <c r="M19" s="32">
        <f t="shared" si="1"/>
        <v>13</v>
      </c>
    </row>
    <row r="20" spans="3:13" x14ac:dyDescent="0.25">
      <c r="C20" s="23">
        <f t="shared" si="2"/>
        <v>4</v>
      </c>
      <c r="D20" s="30">
        <v>30.456290608387476</v>
      </c>
      <c r="F20" s="31">
        <f t="shared" si="3"/>
        <v>2.1395582343415034E-3</v>
      </c>
      <c r="I20" s="31">
        <f t="shared" si="0"/>
        <v>0.99786044176565847</v>
      </c>
      <c r="K20" s="23">
        <f t="shared" si="4"/>
        <v>13.970046184719219</v>
      </c>
      <c r="M20" s="32">
        <f t="shared" si="1"/>
        <v>13</v>
      </c>
    </row>
    <row r="21" spans="3:13" x14ac:dyDescent="0.25">
      <c r="C21" s="23">
        <f t="shared" si="2"/>
        <v>5</v>
      </c>
      <c r="D21" s="30">
        <v>33.692990177909564</v>
      </c>
      <c r="F21" s="31">
        <f t="shared" si="3"/>
        <v>3.1994152624708412E-3</v>
      </c>
      <c r="I21" s="31">
        <f t="shared" si="0"/>
        <v>0.99680058473752919</v>
      </c>
      <c r="K21" s="23">
        <f t="shared" si="4"/>
        <v>13.955208186325409</v>
      </c>
      <c r="M21" s="32">
        <f t="shared" si="1"/>
        <v>13</v>
      </c>
    </row>
    <row r="22" spans="3:13" x14ac:dyDescent="0.25">
      <c r="C22" s="23">
        <f t="shared" si="2"/>
        <v>6</v>
      </c>
      <c r="D22" s="30">
        <v>47.755213069831704</v>
      </c>
      <c r="F22" s="31">
        <f t="shared" si="3"/>
        <v>1.1394918173526572E-2</v>
      </c>
      <c r="I22" s="31">
        <f t="shared" si="0"/>
        <v>0.98860508182647344</v>
      </c>
      <c r="K22" s="23">
        <f t="shared" si="4"/>
        <v>13.840471145570628</v>
      </c>
      <c r="M22" s="32">
        <f t="shared" si="1"/>
        <v>13</v>
      </c>
    </row>
    <row r="23" spans="3:13" x14ac:dyDescent="0.25">
      <c r="C23" s="23">
        <f t="shared" si="2"/>
        <v>7</v>
      </c>
      <c r="D23" s="30">
        <v>48.556834841396572</v>
      </c>
      <c r="F23" s="31">
        <f t="shared" si="3"/>
        <v>1.2051654499969146E-2</v>
      </c>
      <c r="I23" s="31">
        <f t="shared" si="0"/>
        <v>0.98794834550003086</v>
      </c>
      <c r="K23" s="23">
        <f t="shared" si="4"/>
        <v>13.831276837000432</v>
      </c>
      <c r="M23" s="32">
        <f t="shared" si="1"/>
        <v>13</v>
      </c>
    </row>
    <row r="24" spans="3:13" x14ac:dyDescent="0.25">
      <c r="C24" s="23">
        <f t="shared" si="2"/>
        <v>8</v>
      </c>
      <c r="D24" s="30">
        <v>58.828190441692513</v>
      </c>
      <c r="F24" s="31">
        <f t="shared" si="3"/>
        <v>2.2316429283485446E-2</v>
      </c>
      <c r="I24" s="31">
        <f t="shared" si="0"/>
        <v>0.97768357071651457</v>
      </c>
      <c r="K24" s="23">
        <f t="shared" si="4"/>
        <v>13.687569990031204</v>
      </c>
      <c r="M24" s="32">
        <f t="shared" si="1"/>
        <v>13</v>
      </c>
    </row>
    <row r="25" spans="3:13" x14ac:dyDescent="0.25">
      <c r="C25" s="23">
        <f t="shared" si="2"/>
        <v>9</v>
      </c>
      <c r="D25" s="30">
        <v>66.318494570173257</v>
      </c>
      <c r="F25" s="31">
        <f t="shared" si="3"/>
        <v>3.1898904384316175E-2</v>
      </c>
      <c r="I25" s="31">
        <f t="shared" si="0"/>
        <v>0.9681010956156838</v>
      </c>
      <c r="K25" s="23">
        <f t="shared" si="4"/>
        <v>13.553415338619573</v>
      </c>
      <c r="M25" s="32">
        <f t="shared" si="1"/>
        <v>13</v>
      </c>
    </row>
    <row r="26" spans="3:13" x14ac:dyDescent="0.25">
      <c r="C26" s="23">
        <f t="shared" si="2"/>
        <v>10</v>
      </c>
      <c r="D26" s="30">
        <v>86.253365062839293</v>
      </c>
      <c r="F26" s="31">
        <f t="shared" si="3"/>
        <v>6.4916411213298844E-2</v>
      </c>
      <c r="I26" s="31">
        <f t="shared" si="0"/>
        <v>0.93508358878670117</v>
      </c>
      <c r="K26" s="23">
        <f t="shared" si="4"/>
        <v>13.091170243013817</v>
      </c>
      <c r="M26" s="32">
        <f t="shared" si="1"/>
        <v>13</v>
      </c>
    </row>
    <row r="27" spans="3:13" x14ac:dyDescent="0.25">
      <c r="C27" s="23">
        <f t="shared" si="2"/>
        <v>11</v>
      </c>
      <c r="D27" s="30">
        <v>86.385314496535585</v>
      </c>
      <c r="F27" s="31">
        <f t="shared" si="3"/>
        <v>6.5166407890145717E-2</v>
      </c>
      <c r="I27" s="31">
        <f t="shared" si="0"/>
        <v>0.93483359210985428</v>
      </c>
      <c r="K27" s="23">
        <f t="shared" si="4"/>
        <v>13.087670289537961</v>
      </c>
      <c r="M27" s="32">
        <f t="shared" si="1"/>
        <v>13</v>
      </c>
    </row>
    <row r="28" spans="3:13" x14ac:dyDescent="0.25">
      <c r="C28" s="23">
        <f t="shared" si="2"/>
        <v>12</v>
      </c>
      <c r="D28" s="30">
        <v>88.954315854100969</v>
      </c>
      <c r="F28" s="31">
        <f t="shared" si="3"/>
        <v>7.0104880767298636E-2</v>
      </c>
      <c r="I28" s="31">
        <f t="shared" si="0"/>
        <v>0.92989511923270141</v>
      </c>
      <c r="K28" s="23">
        <f t="shared" si="4"/>
        <v>13.01853166925782</v>
      </c>
      <c r="M28" s="32">
        <f t="shared" si="1"/>
        <v>13</v>
      </c>
    </row>
    <row r="29" spans="3:13" x14ac:dyDescent="0.25">
      <c r="C29" s="23">
        <f t="shared" si="2"/>
        <v>13</v>
      </c>
      <c r="D29" s="30">
        <v>99.436344767314836</v>
      </c>
      <c r="F29" s="31">
        <f t="shared" si="3"/>
        <v>9.1528737735897231E-2</v>
      </c>
      <c r="I29" s="31">
        <f t="shared" si="0"/>
        <v>0.9084712622641028</v>
      </c>
      <c r="K29" s="23">
        <f t="shared" si="4"/>
        <v>12.71859767169744</v>
      </c>
      <c r="M29" s="32">
        <f t="shared" si="1"/>
        <v>12</v>
      </c>
    </row>
    <row r="30" spans="3:13" x14ac:dyDescent="0.25">
      <c r="C30" s="23">
        <f t="shared" si="2"/>
        <v>14</v>
      </c>
      <c r="D30" s="30">
        <v>100.97043809951198</v>
      </c>
      <c r="F30" s="31">
        <f t="shared" si="3"/>
        <v>9.4817095627428863E-2</v>
      </c>
      <c r="I30" s="31">
        <f t="shared" si="0"/>
        <v>0.9051829043725711</v>
      </c>
      <c r="K30" s="23">
        <f t="shared" si="4"/>
        <v>12.672560661215995</v>
      </c>
      <c r="M30" s="32">
        <f t="shared" si="1"/>
        <v>12</v>
      </c>
    </row>
    <row r="31" spans="3:13" x14ac:dyDescent="0.25">
      <c r="C31" s="23">
        <f t="shared" si="2"/>
        <v>15</v>
      </c>
      <c r="D31" s="30">
        <v>106.10257253225939</v>
      </c>
      <c r="F31" s="31">
        <f t="shared" si="3"/>
        <v>0.10606218081120063</v>
      </c>
      <c r="I31" s="31">
        <f t="shared" si="0"/>
        <v>0.89393781918879933</v>
      </c>
      <c r="K31" s="23">
        <f t="shared" si="4"/>
        <v>12.51512946864319</v>
      </c>
      <c r="M31" s="32">
        <f t="shared" si="1"/>
        <v>12</v>
      </c>
    </row>
    <row r="32" spans="3:13" x14ac:dyDescent="0.25">
      <c r="C32" s="23">
        <f t="shared" si="2"/>
        <v>16</v>
      </c>
      <c r="D32" s="30">
        <v>110.78168583720071</v>
      </c>
      <c r="F32" s="31">
        <f t="shared" si="3"/>
        <v>0.11660916437263291</v>
      </c>
      <c r="I32" s="31">
        <f t="shared" si="0"/>
        <v>0.88339083562736709</v>
      </c>
      <c r="K32" s="23">
        <f t="shared" si="4"/>
        <v>12.36747169878314</v>
      </c>
      <c r="M32" s="32">
        <f t="shared" si="1"/>
        <v>12</v>
      </c>
    </row>
    <row r="33" spans="3:13" x14ac:dyDescent="0.25">
      <c r="C33" s="23">
        <f t="shared" si="2"/>
        <v>17</v>
      </c>
      <c r="D33" s="30">
        <v>115.46420435773037</v>
      </c>
      <c r="F33" s="31">
        <f t="shared" si="3"/>
        <v>0.12740630520362919</v>
      </c>
      <c r="I33" s="31">
        <f t="shared" si="0"/>
        <v>0.87259369479637083</v>
      </c>
      <c r="K33" s="23">
        <f t="shared" si="4"/>
        <v>12.216311727149192</v>
      </c>
      <c r="M33" s="32">
        <f t="shared" si="1"/>
        <v>12</v>
      </c>
    </row>
    <row r="34" spans="3:13" x14ac:dyDescent="0.25">
      <c r="C34" s="23">
        <f t="shared" si="2"/>
        <v>18</v>
      </c>
      <c r="D34" s="30">
        <v>115.92383123927908</v>
      </c>
      <c r="F34" s="31">
        <f t="shared" si="3"/>
        <v>0.12847785375144688</v>
      </c>
      <c r="I34" s="31">
        <f t="shared" si="0"/>
        <v>0.87152214624855318</v>
      </c>
      <c r="K34" s="23">
        <f t="shared" si="4"/>
        <v>12.201310047479744</v>
      </c>
      <c r="M34" s="32">
        <f t="shared" si="1"/>
        <v>12</v>
      </c>
    </row>
    <row r="35" spans="3:13" x14ac:dyDescent="0.25">
      <c r="C35" s="23">
        <f t="shared" si="2"/>
        <v>19</v>
      </c>
      <c r="D35" s="30">
        <v>127.81738976361115</v>
      </c>
      <c r="F35" s="31">
        <f t="shared" si="3"/>
        <v>0.15679916678931982</v>
      </c>
      <c r="I35" s="31">
        <f t="shared" si="0"/>
        <v>0.84320083321068018</v>
      </c>
      <c r="K35" s="23">
        <f t="shared" si="4"/>
        <v>11.804811664949522</v>
      </c>
      <c r="M35" s="32">
        <f t="shared" si="1"/>
        <v>11</v>
      </c>
    </row>
    <row r="36" spans="3:13" x14ac:dyDescent="0.25">
      <c r="C36" s="23">
        <f t="shared" si="2"/>
        <v>20</v>
      </c>
      <c r="D36" s="30">
        <v>136.39980297806235</v>
      </c>
      <c r="F36" s="31">
        <f t="shared" si="3"/>
        <v>0.1777645049518656</v>
      </c>
      <c r="I36" s="31">
        <f t="shared" si="0"/>
        <v>0.82223549504813442</v>
      </c>
      <c r="K36" s="23">
        <f t="shared" si="4"/>
        <v>11.511296930673883</v>
      </c>
      <c r="M36" s="32">
        <f t="shared" si="1"/>
        <v>11</v>
      </c>
    </row>
    <row r="37" spans="3:13" x14ac:dyDescent="0.25">
      <c r="C37" s="23">
        <f t="shared" si="2"/>
        <v>21</v>
      </c>
      <c r="D37" s="30">
        <v>137.68035374810523</v>
      </c>
      <c r="F37" s="31">
        <f t="shared" si="3"/>
        <v>0.18091827675526745</v>
      </c>
      <c r="I37" s="31">
        <f t="shared" si="0"/>
        <v>0.8190817232447325</v>
      </c>
      <c r="K37" s="23">
        <f t="shared" si="4"/>
        <v>11.467144125426255</v>
      </c>
      <c r="M37" s="32">
        <f t="shared" si="1"/>
        <v>11</v>
      </c>
    </row>
    <row r="38" spans="3:13" x14ac:dyDescent="0.25">
      <c r="C38" s="23">
        <f t="shared" si="2"/>
        <v>22</v>
      </c>
      <c r="D38" s="30">
        <v>145.43723551456912</v>
      </c>
      <c r="F38" s="31">
        <f t="shared" si="3"/>
        <v>0.20011513911714118</v>
      </c>
      <c r="I38" s="31">
        <f t="shared" si="0"/>
        <v>0.79988486088285882</v>
      </c>
      <c r="K38" s="23">
        <f t="shared" si="4"/>
        <v>11.198388052360023</v>
      </c>
      <c r="M38" s="32">
        <f t="shared" si="1"/>
        <v>11</v>
      </c>
    </row>
    <row r="39" spans="3:13" x14ac:dyDescent="0.25">
      <c r="C39" s="23">
        <f t="shared" si="2"/>
        <v>23</v>
      </c>
      <c r="D39" s="30">
        <v>152.19328547255014</v>
      </c>
      <c r="F39" s="31">
        <f t="shared" si="3"/>
        <v>0.21691000283478526</v>
      </c>
      <c r="I39" s="31">
        <f t="shared" si="0"/>
        <v>0.78308999716521477</v>
      </c>
      <c r="K39" s="23">
        <f t="shared" si="4"/>
        <v>10.963259960313007</v>
      </c>
      <c r="M39" s="32">
        <f t="shared" si="1"/>
        <v>10</v>
      </c>
    </row>
    <row r="40" spans="3:13" x14ac:dyDescent="0.25">
      <c r="C40" s="23">
        <f t="shared" si="2"/>
        <v>24</v>
      </c>
      <c r="D40" s="30">
        <v>170.54221596599984</v>
      </c>
      <c r="F40" s="31">
        <f t="shared" si="3"/>
        <v>0.26241442468101378</v>
      </c>
      <c r="I40" s="31">
        <f t="shared" si="0"/>
        <v>0.73758557531898616</v>
      </c>
      <c r="K40" s="23">
        <f t="shared" si="4"/>
        <v>10.326198054465806</v>
      </c>
      <c r="M40" s="32">
        <f t="shared" si="1"/>
        <v>10</v>
      </c>
    </row>
    <row r="41" spans="3:13" x14ac:dyDescent="0.25">
      <c r="C41" s="23">
        <f t="shared" si="2"/>
        <v>25</v>
      </c>
      <c r="D41" s="30">
        <v>171.35360422672224</v>
      </c>
      <c r="F41" s="31">
        <f t="shared" si="3"/>
        <v>0.26441256865834667</v>
      </c>
      <c r="I41" s="31">
        <f t="shared" si="0"/>
        <v>0.73558743134165328</v>
      </c>
      <c r="K41" s="23">
        <f t="shared" si="4"/>
        <v>10.298224038783147</v>
      </c>
      <c r="M41" s="32">
        <f t="shared" si="1"/>
        <v>10</v>
      </c>
    </row>
    <row r="42" spans="3:13" x14ac:dyDescent="0.25">
      <c r="C42" s="23">
        <f t="shared" si="2"/>
        <v>26</v>
      </c>
      <c r="D42" s="30">
        <v>181.15011648699502</v>
      </c>
      <c r="F42" s="31">
        <f t="shared" si="3"/>
        <v>0.28837954213771572</v>
      </c>
      <c r="I42" s="31">
        <f t="shared" si="0"/>
        <v>0.71162045786228423</v>
      </c>
      <c r="K42" s="23">
        <f t="shared" si="4"/>
        <v>9.9626864100719796</v>
      </c>
      <c r="M42" s="32">
        <f t="shared" si="1"/>
        <v>9</v>
      </c>
    </row>
    <row r="43" spans="3:13" x14ac:dyDescent="0.25">
      <c r="C43" s="23">
        <f t="shared" si="2"/>
        <v>27</v>
      </c>
      <c r="D43" s="30">
        <v>181.20431173336638</v>
      </c>
      <c r="F43" s="31">
        <f t="shared" si="3"/>
        <v>0.28851121422386938</v>
      </c>
      <c r="I43" s="31">
        <f t="shared" si="0"/>
        <v>0.71148878577613062</v>
      </c>
      <c r="K43" s="23">
        <f t="shared" si="4"/>
        <v>9.9608430008658289</v>
      </c>
      <c r="M43" s="32">
        <f t="shared" si="1"/>
        <v>9</v>
      </c>
    </row>
    <row r="44" spans="3:13" x14ac:dyDescent="0.25">
      <c r="C44" s="23">
        <f t="shared" si="2"/>
        <v>28</v>
      </c>
      <c r="D44" s="30">
        <v>183.15103022454502</v>
      </c>
      <c r="F44" s="31">
        <f t="shared" si="3"/>
        <v>0.29323348329627386</v>
      </c>
      <c r="I44" s="31">
        <f t="shared" si="0"/>
        <v>0.70676651670372614</v>
      </c>
      <c r="K44" s="23">
        <f t="shared" si="4"/>
        <v>9.8947312338521662</v>
      </c>
      <c r="M44" s="32">
        <f t="shared" si="1"/>
        <v>9</v>
      </c>
    </row>
    <row r="45" spans="3:13" x14ac:dyDescent="0.25">
      <c r="C45" s="23">
        <f t="shared" si="2"/>
        <v>29</v>
      </c>
      <c r="D45" s="30">
        <v>199.66722129783693</v>
      </c>
      <c r="F45" s="31">
        <f t="shared" si="3"/>
        <v>0.33263384481940361</v>
      </c>
      <c r="I45" s="31">
        <f t="shared" si="0"/>
        <v>0.66736615518059639</v>
      </c>
      <c r="K45" s="23">
        <f t="shared" si="4"/>
        <v>9.3431261725283488</v>
      </c>
      <c r="M45" s="32">
        <f t="shared" si="1"/>
        <v>9</v>
      </c>
    </row>
    <row r="46" spans="3:13" x14ac:dyDescent="0.25">
      <c r="C46" s="23">
        <f t="shared" si="2"/>
        <v>30</v>
      </c>
      <c r="D46" s="30">
        <v>202.11013918046808</v>
      </c>
      <c r="F46" s="31">
        <f t="shared" si="3"/>
        <v>0.33834861620874102</v>
      </c>
      <c r="I46" s="31">
        <f t="shared" si="0"/>
        <v>0.66165138379125898</v>
      </c>
      <c r="K46" s="23">
        <f t="shared" si="4"/>
        <v>9.2631193730776253</v>
      </c>
      <c r="M46" s="32">
        <f t="shared" si="1"/>
        <v>9</v>
      </c>
    </row>
    <row r="47" spans="3:13" x14ac:dyDescent="0.25">
      <c r="C47" s="23">
        <f t="shared" si="2"/>
        <v>31</v>
      </c>
      <c r="D47" s="30">
        <v>204.68309069380473</v>
      </c>
      <c r="F47" s="31">
        <f t="shared" si="3"/>
        <v>0.34433312489158002</v>
      </c>
      <c r="I47" s="31">
        <f t="shared" si="0"/>
        <v>0.65566687510842003</v>
      </c>
      <c r="K47" s="23">
        <f t="shared" si="4"/>
        <v>9.1793362515178814</v>
      </c>
      <c r="M47" s="32">
        <f t="shared" si="1"/>
        <v>9</v>
      </c>
    </row>
    <row r="48" spans="3:13" x14ac:dyDescent="0.25">
      <c r="C48" s="23">
        <f t="shared" si="2"/>
        <v>32</v>
      </c>
      <c r="D48" s="30">
        <v>225.61480033090172</v>
      </c>
      <c r="F48" s="31">
        <f t="shared" si="3"/>
        <v>0.3916040151832979</v>
      </c>
      <c r="I48" s="31">
        <f t="shared" si="0"/>
        <v>0.6083959848167021</v>
      </c>
      <c r="K48" s="23">
        <f t="shared" si="4"/>
        <v>8.51754378743383</v>
      </c>
      <c r="M48" s="32">
        <f t="shared" si="1"/>
        <v>8</v>
      </c>
    </row>
    <row r="49" spans="3:13" x14ac:dyDescent="0.25">
      <c r="C49" s="23">
        <f t="shared" si="2"/>
        <v>33</v>
      </c>
      <c r="D49" s="30">
        <v>227.29826818608831</v>
      </c>
      <c r="F49" s="31">
        <f t="shared" si="3"/>
        <v>0.39529023253155082</v>
      </c>
      <c r="I49" s="31">
        <f t="shared" si="0"/>
        <v>0.60470976746844918</v>
      </c>
      <c r="K49" s="23">
        <f t="shared" si="4"/>
        <v>8.465936744558288</v>
      </c>
      <c r="M49" s="32">
        <f t="shared" si="1"/>
        <v>8</v>
      </c>
    </row>
    <row r="50" spans="3:13" x14ac:dyDescent="0.25">
      <c r="C50" s="23">
        <f t="shared" si="2"/>
        <v>34</v>
      </c>
      <c r="D50" s="30">
        <v>233.3124176999284</v>
      </c>
      <c r="F50" s="31">
        <f t="shared" si="3"/>
        <v>0.40831211346738899</v>
      </c>
      <c r="I50" s="31">
        <f t="shared" si="0"/>
        <v>0.59168788653261095</v>
      </c>
      <c r="K50" s="23">
        <f t="shared" si="4"/>
        <v>8.2836304114565529</v>
      </c>
      <c r="M50" s="32">
        <f t="shared" si="1"/>
        <v>8</v>
      </c>
    </row>
    <row r="51" spans="3:13" x14ac:dyDescent="0.25">
      <c r="C51" s="23">
        <f t="shared" si="2"/>
        <v>35</v>
      </c>
      <c r="D51" s="30">
        <v>258.62325290084391</v>
      </c>
      <c r="F51" s="31">
        <f t="shared" si="3"/>
        <v>0.46052593220193977</v>
      </c>
      <c r="I51" s="31">
        <f t="shared" si="0"/>
        <v>0.53947406779806029</v>
      </c>
      <c r="K51" s="23">
        <f t="shared" si="4"/>
        <v>7.552636949172844</v>
      </c>
      <c r="M51" s="32">
        <f t="shared" si="1"/>
        <v>7</v>
      </c>
    </row>
    <row r="52" spans="3:13" x14ac:dyDescent="0.25">
      <c r="C52" s="23">
        <f t="shared" si="2"/>
        <v>36</v>
      </c>
      <c r="D52" s="30">
        <v>260.30093327407786</v>
      </c>
      <c r="F52" s="31">
        <f t="shared" si="3"/>
        <v>0.46383655528318413</v>
      </c>
      <c r="I52" s="31">
        <f t="shared" si="0"/>
        <v>0.53616344471681587</v>
      </c>
      <c r="K52" s="23">
        <f t="shared" si="4"/>
        <v>7.506288226035422</v>
      </c>
      <c r="M52" s="32">
        <f t="shared" si="1"/>
        <v>7</v>
      </c>
    </row>
    <row r="53" spans="3:13" x14ac:dyDescent="0.25">
      <c r="C53" s="23">
        <f t="shared" si="2"/>
        <v>37</v>
      </c>
      <c r="D53" s="30">
        <v>271.48882532602897</v>
      </c>
      <c r="F53" s="31">
        <f t="shared" si="3"/>
        <v>0.48543394087098901</v>
      </c>
      <c r="I53" s="31">
        <f t="shared" si="0"/>
        <v>0.51456605912901099</v>
      </c>
      <c r="K53" s="23">
        <f t="shared" si="4"/>
        <v>7.2039248278061541</v>
      </c>
      <c r="M53" s="32">
        <f t="shared" si="1"/>
        <v>7</v>
      </c>
    </row>
    <row r="54" spans="3:13" x14ac:dyDescent="0.25">
      <c r="C54" s="23">
        <f t="shared" si="2"/>
        <v>38</v>
      </c>
      <c r="D54" s="30">
        <v>273.34069943726394</v>
      </c>
      <c r="F54" s="31">
        <f t="shared" si="3"/>
        <v>0.4889284671103587</v>
      </c>
      <c r="I54" s="31">
        <f t="shared" si="0"/>
        <v>0.51107153288964136</v>
      </c>
      <c r="K54" s="23">
        <f t="shared" si="4"/>
        <v>7.1550014604549794</v>
      </c>
      <c r="M54" s="32">
        <f t="shared" si="1"/>
        <v>7</v>
      </c>
    </row>
    <row r="55" spans="3:13" x14ac:dyDescent="0.25">
      <c r="C55" s="23">
        <f t="shared" si="2"/>
        <v>39</v>
      </c>
      <c r="D55" s="30">
        <v>313.03638048382294</v>
      </c>
      <c r="F55" s="31">
        <f t="shared" si="3"/>
        <v>0.55845795444576618</v>
      </c>
      <c r="I55" s="31">
        <f t="shared" si="0"/>
        <v>0.44154204555423382</v>
      </c>
      <c r="K55" s="23">
        <f t="shared" si="4"/>
        <v>6.1815886377592735</v>
      </c>
      <c r="M55" s="32">
        <f t="shared" si="1"/>
        <v>6</v>
      </c>
    </row>
    <row r="56" spans="3:13" x14ac:dyDescent="0.25">
      <c r="C56" s="23">
        <f t="shared" si="2"/>
        <v>40</v>
      </c>
      <c r="D56" s="30">
        <v>322.9221542326863</v>
      </c>
      <c r="F56" s="31">
        <f t="shared" si="3"/>
        <v>0.57422631712102568</v>
      </c>
      <c r="I56" s="31">
        <f t="shared" si="0"/>
        <v>0.42577368287897432</v>
      </c>
      <c r="K56" s="23">
        <f t="shared" si="4"/>
        <v>5.9608315603056408</v>
      </c>
      <c r="M56" s="32">
        <f t="shared" si="1"/>
        <v>5</v>
      </c>
    </row>
    <row r="57" spans="3:13" x14ac:dyDescent="0.25">
      <c r="C57" s="23">
        <f t="shared" si="2"/>
        <v>41</v>
      </c>
      <c r="D57" s="30">
        <v>351.24010913471159</v>
      </c>
      <c r="F57" s="31">
        <f t="shared" si="3"/>
        <v>0.61619910958136426</v>
      </c>
      <c r="I57" s="31">
        <f t="shared" si="0"/>
        <v>0.38380089041863574</v>
      </c>
      <c r="K57" s="23">
        <f t="shared" si="4"/>
        <v>5.3732124658609006</v>
      </c>
      <c r="M57" s="32">
        <f t="shared" si="1"/>
        <v>5</v>
      </c>
    </row>
    <row r="58" spans="3:13" x14ac:dyDescent="0.25">
      <c r="C58" s="23">
        <f t="shared" si="2"/>
        <v>42</v>
      </c>
      <c r="D58" s="30">
        <v>354.66821388832693</v>
      </c>
      <c r="F58" s="31">
        <f t="shared" si="3"/>
        <v>0.62097212686856329</v>
      </c>
      <c r="I58" s="31">
        <f t="shared" si="0"/>
        <v>0.37902787313143671</v>
      </c>
      <c r="K58" s="23">
        <f t="shared" si="4"/>
        <v>5.3063902238401139</v>
      </c>
      <c r="M58" s="32">
        <f t="shared" si="1"/>
        <v>5</v>
      </c>
    </row>
    <row r="59" spans="3:13" x14ac:dyDescent="0.25">
      <c r="C59" s="23">
        <f t="shared" si="2"/>
        <v>43</v>
      </c>
      <c r="D59" s="30">
        <v>356.04136429608127</v>
      </c>
      <c r="F59" s="31">
        <f t="shared" si="3"/>
        <v>0.62286599114507502</v>
      </c>
      <c r="I59" s="31">
        <f t="shared" si="0"/>
        <v>0.37713400885492498</v>
      </c>
      <c r="K59" s="23">
        <f t="shared" si="4"/>
        <v>5.2798761239689496</v>
      </c>
      <c r="M59" s="32">
        <f t="shared" si="1"/>
        <v>5</v>
      </c>
    </row>
    <row r="60" spans="3:13" x14ac:dyDescent="0.25">
      <c r="C60" s="23">
        <f t="shared" si="2"/>
        <v>44</v>
      </c>
      <c r="D60" s="30">
        <v>365.01871390587161</v>
      </c>
      <c r="F60" s="31">
        <f t="shared" si="3"/>
        <v>0.6349979233268721</v>
      </c>
      <c r="I60" s="31">
        <f t="shared" si="0"/>
        <v>0.3650020766731279</v>
      </c>
      <c r="K60" s="23">
        <f t="shared" si="4"/>
        <v>5.1100290734237905</v>
      </c>
      <c r="M60" s="32">
        <f t="shared" si="1"/>
        <v>5</v>
      </c>
    </row>
    <row r="61" spans="3:13" x14ac:dyDescent="0.25">
      <c r="C61" s="23">
        <f t="shared" si="2"/>
        <v>45</v>
      </c>
      <c r="D61" s="30">
        <v>370.22031349881604</v>
      </c>
      <c r="F61" s="31">
        <f t="shared" si="3"/>
        <v>0.64183267513754683</v>
      </c>
      <c r="I61" s="31">
        <f t="shared" si="0"/>
        <v>0.35816732486245317</v>
      </c>
      <c r="K61" s="23">
        <f t="shared" si="4"/>
        <v>5.0143425480743442</v>
      </c>
      <c r="M61" s="32">
        <f t="shared" si="1"/>
        <v>5</v>
      </c>
    </row>
    <row r="62" spans="3:13" x14ac:dyDescent="0.25">
      <c r="C62" s="23">
        <f t="shared" si="2"/>
        <v>46</v>
      </c>
      <c r="D62" s="30">
        <v>372.34870355647934</v>
      </c>
      <c r="F62" s="31">
        <f t="shared" si="3"/>
        <v>0.64458893257540217</v>
      </c>
      <c r="I62" s="31">
        <f t="shared" si="0"/>
        <v>0.35541106742459783</v>
      </c>
      <c r="K62" s="23">
        <f t="shared" si="4"/>
        <v>4.97575494394437</v>
      </c>
      <c r="M62" s="32">
        <f t="shared" si="1"/>
        <v>4</v>
      </c>
    </row>
    <row r="63" spans="3:13" x14ac:dyDescent="0.25">
      <c r="C63" s="23">
        <f t="shared" si="2"/>
        <v>47</v>
      </c>
      <c r="D63" s="30">
        <v>375.59431275318576</v>
      </c>
      <c r="F63" s="31">
        <f t="shared" si="3"/>
        <v>0.64874740615168536</v>
      </c>
      <c r="I63" s="31">
        <f t="shared" si="0"/>
        <v>0.35125259384831464</v>
      </c>
      <c r="K63" s="23">
        <f t="shared" si="4"/>
        <v>4.917536313876405</v>
      </c>
      <c r="M63" s="32">
        <f t="shared" si="1"/>
        <v>4</v>
      </c>
    </row>
    <row r="64" spans="3:13" x14ac:dyDescent="0.25">
      <c r="C64" s="23">
        <f t="shared" si="2"/>
        <v>48</v>
      </c>
      <c r="D64" s="30">
        <v>380.74931465123365</v>
      </c>
      <c r="F64" s="31">
        <f t="shared" si="3"/>
        <v>0.65524304168053249</v>
      </c>
      <c r="I64" s="31">
        <f t="shared" si="0"/>
        <v>0.34475695831946751</v>
      </c>
      <c r="K64" s="23">
        <f t="shared" si="4"/>
        <v>4.8265974164725449</v>
      </c>
      <c r="M64" s="32">
        <f t="shared" si="1"/>
        <v>4</v>
      </c>
    </row>
    <row r="65" spans="3:13" x14ac:dyDescent="0.25">
      <c r="C65" s="23">
        <f t="shared" si="2"/>
        <v>49</v>
      </c>
      <c r="D65" s="30">
        <v>381.22546064743159</v>
      </c>
      <c r="F65" s="31">
        <f t="shared" si="3"/>
        <v>0.65583632452651108</v>
      </c>
      <c r="I65" s="31">
        <f t="shared" si="0"/>
        <v>0.34416367547348892</v>
      </c>
      <c r="K65" s="23">
        <f t="shared" si="4"/>
        <v>4.8182914566288453</v>
      </c>
      <c r="M65" s="32">
        <f t="shared" si="1"/>
        <v>4</v>
      </c>
    </row>
    <row r="66" spans="3:13" x14ac:dyDescent="0.25">
      <c r="C66" s="23">
        <f t="shared" si="2"/>
        <v>50</v>
      </c>
      <c r="D66" s="30">
        <v>392.81716000030804</v>
      </c>
      <c r="F66" s="31">
        <f t="shared" si="3"/>
        <v>0.66993797652541975</v>
      </c>
      <c r="I66" s="31">
        <f t="shared" si="0"/>
        <v>0.33006202347458025</v>
      </c>
      <c r="K66" s="23">
        <f t="shared" si="4"/>
        <v>4.6208683286441232</v>
      </c>
      <c r="M66" s="32">
        <f t="shared" si="1"/>
        <v>4</v>
      </c>
    </row>
    <row r="67" spans="3:13" x14ac:dyDescent="0.25">
      <c r="C67" s="23">
        <f t="shared" si="2"/>
        <v>51</v>
      </c>
      <c r="D67" s="30">
        <v>406.50119300106047</v>
      </c>
      <c r="F67" s="31">
        <f t="shared" si="3"/>
        <v>0.68576717332159254</v>
      </c>
      <c r="I67" s="31">
        <f t="shared" si="0"/>
        <v>0.31423282667840746</v>
      </c>
      <c r="K67" s="23">
        <f t="shared" si="4"/>
        <v>4.3992595734977042</v>
      </c>
      <c r="M67" s="32">
        <f t="shared" si="1"/>
        <v>4</v>
      </c>
    </row>
    <row r="68" spans="3:13" x14ac:dyDescent="0.25">
      <c r="C68" s="23">
        <f t="shared" si="2"/>
        <v>52</v>
      </c>
      <c r="D68" s="30">
        <v>411.61021298184335</v>
      </c>
      <c r="F68" s="31">
        <f t="shared" si="3"/>
        <v>0.69145882481431409</v>
      </c>
      <c r="I68" s="31">
        <f t="shared" si="0"/>
        <v>0.30854117518568591</v>
      </c>
      <c r="K68" s="23">
        <f t="shared" si="4"/>
        <v>4.3195764525996028</v>
      </c>
      <c r="M68" s="32">
        <f t="shared" si="1"/>
        <v>4</v>
      </c>
    </row>
    <row r="69" spans="3:13" x14ac:dyDescent="0.25">
      <c r="C69" s="23">
        <f t="shared" si="2"/>
        <v>53</v>
      </c>
      <c r="D69" s="30">
        <v>424.14374675661651</v>
      </c>
      <c r="F69" s="31">
        <f t="shared" si="3"/>
        <v>0.70493929731834304</v>
      </c>
      <c r="I69" s="31">
        <f t="shared" si="0"/>
        <v>0.29506070268165696</v>
      </c>
      <c r="K69" s="23">
        <f t="shared" si="4"/>
        <v>4.130849837543197</v>
      </c>
      <c r="M69" s="32">
        <f t="shared" si="1"/>
        <v>4</v>
      </c>
    </row>
    <row r="70" spans="3:13" x14ac:dyDescent="0.25">
      <c r="C70" s="23">
        <f t="shared" si="2"/>
        <v>54</v>
      </c>
      <c r="D70" s="30">
        <v>427.94316644113667</v>
      </c>
      <c r="F70" s="31">
        <f t="shared" si="3"/>
        <v>0.70889421796777174</v>
      </c>
      <c r="I70" s="31">
        <f t="shared" si="0"/>
        <v>0.29110578203222826</v>
      </c>
      <c r="K70" s="23">
        <f t="shared" si="4"/>
        <v>4.0754809484511956</v>
      </c>
      <c r="M70" s="32">
        <f t="shared" si="1"/>
        <v>4</v>
      </c>
    </row>
    <row r="71" spans="3:13" x14ac:dyDescent="0.25">
      <c r="C71" s="23">
        <f t="shared" si="2"/>
        <v>55</v>
      </c>
      <c r="D71" s="30">
        <v>452.90218114484054</v>
      </c>
      <c r="F71" s="31">
        <f t="shared" si="3"/>
        <v>0.73343549605024838</v>
      </c>
      <c r="I71" s="31">
        <f t="shared" si="0"/>
        <v>0.26656450394975162</v>
      </c>
      <c r="K71" s="23">
        <f t="shared" si="4"/>
        <v>3.7319030552965229</v>
      </c>
      <c r="M71" s="32">
        <f t="shared" si="1"/>
        <v>3</v>
      </c>
    </row>
    <row r="72" spans="3:13" x14ac:dyDescent="0.25">
      <c r="C72" s="23">
        <f t="shared" si="2"/>
        <v>56</v>
      </c>
      <c r="D72" s="30">
        <v>465.2991608055604</v>
      </c>
      <c r="F72" s="31">
        <f t="shared" si="3"/>
        <v>0.74474726099172139</v>
      </c>
      <c r="I72" s="31">
        <f t="shared" si="0"/>
        <v>0.25525273900827861</v>
      </c>
      <c r="K72" s="23">
        <f t="shared" si="4"/>
        <v>3.5735383461159005</v>
      </c>
      <c r="M72" s="32">
        <f t="shared" si="1"/>
        <v>3</v>
      </c>
    </row>
    <row r="73" spans="3:13" x14ac:dyDescent="0.25">
      <c r="C73" s="23">
        <f t="shared" si="2"/>
        <v>57</v>
      </c>
      <c r="D73" s="30">
        <v>480.78639630604653</v>
      </c>
      <c r="F73" s="31">
        <f t="shared" si="3"/>
        <v>0.75811833805815354</v>
      </c>
      <c r="I73" s="31">
        <f t="shared" si="0"/>
        <v>0.24188166194184646</v>
      </c>
      <c r="K73" s="23">
        <f t="shared" si="4"/>
        <v>3.3863432671858504</v>
      </c>
      <c r="M73" s="32">
        <f t="shared" si="1"/>
        <v>3</v>
      </c>
    </row>
    <row r="74" spans="3:13" x14ac:dyDescent="0.25">
      <c r="C74" s="23">
        <f t="shared" si="2"/>
        <v>58</v>
      </c>
      <c r="D74" s="30">
        <v>492.11631840253153</v>
      </c>
      <c r="F74" s="31">
        <f t="shared" si="3"/>
        <v>0.76739375881226635</v>
      </c>
      <c r="I74" s="31">
        <f t="shared" si="0"/>
        <v>0.23260624118773365</v>
      </c>
      <c r="K74" s="23">
        <f t="shared" si="4"/>
        <v>3.2564873766282711</v>
      </c>
      <c r="M74" s="32">
        <f t="shared" si="1"/>
        <v>3</v>
      </c>
    </row>
    <row r="75" spans="3:13" x14ac:dyDescent="0.25">
      <c r="C75" s="23">
        <f t="shared" si="2"/>
        <v>59</v>
      </c>
      <c r="D75" s="30">
        <v>502.13103721981605</v>
      </c>
      <c r="F75" s="31">
        <f t="shared" si="3"/>
        <v>0.775254250828743</v>
      </c>
      <c r="I75" s="31">
        <f t="shared" si="0"/>
        <v>0.224745749171257</v>
      </c>
      <c r="K75" s="23">
        <f t="shared" si="4"/>
        <v>3.146440488397598</v>
      </c>
      <c r="M75" s="32">
        <f t="shared" si="1"/>
        <v>3</v>
      </c>
    </row>
    <row r="76" spans="3:13" x14ac:dyDescent="0.25">
      <c r="C76" s="23">
        <f t="shared" si="2"/>
        <v>60</v>
      </c>
      <c r="D76" s="30">
        <v>572.63398883971524</v>
      </c>
      <c r="F76" s="31">
        <f t="shared" si="3"/>
        <v>0.82268496920378298</v>
      </c>
      <c r="I76" s="31">
        <f t="shared" si="0"/>
        <v>0.17731503079621702</v>
      </c>
      <c r="K76" s="23">
        <f t="shared" si="4"/>
        <v>2.4824104311470383</v>
      </c>
      <c r="M76" s="32">
        <f t="shared" si="1"/>
        <v>2</v>
      </c>
    </row>
    <row r="77" spans="3:13" x14ac:dyDescent="0.25">
      <c r="C77" s="23">
        <f t="shared" si="2"/>
        <v>61</v>
      </c>
      <c r="D77" s="30">
        <v>580.37409745386981</v>
      </c>
      <c r="F77" s="31">
        <f t="shared" si="3"/>
        <v>0.82714800591152793</v>
      </c>
      <c r="I77" s="31">
        <f t="shared" si="0"/>
        <v>0.17285199408847207</v>
      </c>
      <c r="K77" s="23">
        <f t="shared" si="4"/>
        <v>2.419927917238609</v>
      </c>
      <c r="M77" s="32">
        <f t="shared" si="1"/>
        <v>2</v>
      </c>
    </row>
    <row r="78" spans="3:13" x14ac:dyDescent="0.25">
      <c r="C78" s="23">
        <f t="shared" si="2"/>
        <v>62</v>
      </c>
      <c r="D78" s="30">
        <v>608.3549008260876</v>
      </c>
      <c r="F78" s="31">
        <f t="shared" si="3"/>
        <v>0.84222818394150956</v>
      </c>
      <c r="I78" s="31">
        <f t="shared" si="0"/>
        <v>0.15777181605849044</v>
      </c>
      <c r="K78" s="23">
        <f t="shared" si="4"/>
        <v>2.2088054248188662</v>
      </c>
      <c r="M78" s="32">
        <f t="shared" si="1"/>
        <v>2</v>
      </c>
    </row>
    <row r="79" spans="3:13" x14ac:dyDescent="0.25">
      <c r="C79" s="23">
        <f t="shared" si="2"/>
        <v>63</v>
      </c>
      <c r="D79" s="30">
        <v>624.51728380003135</v>
      </c>
      <c r="F79" s="31">
        <f t="shared" si="3"/>
        <v>0.85023955108706983</v>
      </c>
      <c r="I79" s="31">
        <f t="shared" si="0"/>
        <v>0.14976044891293017</v>
      </c>
      <c r="K79" s="23">
        <f t="shared" si="4"/>
        <v>2.0966462847810226</v>
      </c>
      <c r="M79" s="32">
        <f t="shared" si="1"/>
        <v>2</v>
      </c>
    </row>
    <row r="80" spans="3:13" x14ac:dyDescent="0.25">
      <c r="C80" s="23">
        <f t="shared" si="2"/>
        <v>64</v>
      </c>
      <c r="D80" s="30">
        <v>658.80206983391702</v>
      </c>
      <c r="F80" s="31">
        <f t="shared" si="3"/>
        <v>0.86571500389866829</v>
      </c>
      <c r="I80" s="31">
        <f t="shared" si="0"/>
        <v>0.13428499610133171</v>
      </c>
      <c r="K80" s="23">
        <f t="shared" si="4"/>
        <v>1.8799899454186439</v>
      </c>
      <c r="M80" s="32">
        <f t="shared" si="1"/>
        <v>1</v>
      </c>
    </row>
    <row r="81" spans="3:13" x14ac:dyDescent="0.25">
      <c r="C81" s="23">
        <f t="shared" si="2"/>
        <v>65</v>
      </c>
      <c r="D81" s="30">
        <v>683.90171292743855</v>
      </c>
      <c r="F81" s="31">
        <f t="shared" si="3"/>
        <v>0.87586598431114204</v>
      </c>
      <c r="I81" s="31">
        <f t="shared" ref="I81:I90" si="5">IF(C81&lt;=$E$4,1-F81,"")</f>
        <v>0.12413401568885796</v>
      </c>
      <c r="K81" s="23">
        <f t="shared" si="4"/>
        <v>1.7378762196440114</v>
      </c>
      <c r="M81" s="32">
        <f t="shared" ref="M81:M90" si="6">IF(C81&lt;=$E$4,FLOOR(K81,1),"")</f>
        <v>1</v>
      </c>
    </row>
    <row r="82" spans="3:13" x14ac:dyDescent="0.25">
      <c r="C82" s="23">
        <f t="shared" ref="C82:C96" si="7">C81+1</f>
        <v>66</v>
      </c>
      <c r="D82" s="30">
        <v>701.773383735582</v>
      </c>
      <c r="F82" s="31">
        <f t="shared" ref="F82:F90" si="8">IF(C82&lt;=$E$4,LOGNORMDIST(D82,$E$8,$E$9),"")</f>
        <v>0.88254844612066963</v>
      </c>
      <c r="I82" s="31">
        <f t="shared" si="5"/>
        <v>0.11745155387933037</v>
      </c>
      <c r="K82" s="23">
        <f t="shared" ref="K82:K90" si="9">IF(C82&lt;=$E$4,14*I82,"")</f>
        <v>1.6443217543106252</v>
      </c>
      <c r="M82" s="32">
        <f t="shared" si="6"/>
        <v>1</v>
      </c>
    </row>
    <row r="83" spans="3:13" x14ac:dyDescent="0.25">
      <c r="C83" s="23">
        <f t="shared" si="7"/>
        <v>67</v>
      </c>
      <c r="D83" s="30">
        <v>708.63351836541869</v>
      </c>
      <c r="F83" s="31">
        <f t="shared" si="8"/>
        <v>0.88500108030091684</v>
      </c>
      <c r="I83" s="31">
        <f t="shared" si="5"/>
        <v>0.11499891969908316</v>
      </c>
      <c r="K83" s="23">
        <f t="shared" si="9"/>
        <v>1.6099848757871642</v>
      </c>
      <c r="M83" s="32">
        <f t="shared" si="6"/>
        <v>1</v>
      </c>
    </row>
    <row r="84" spans="3:13" x14ac:dyDescent="0.25">
      <c r="C84" s="23">
        <f t="shared" si="7"/>
        <v>68</v>
      </c>
      <c r="D84" s="30">
        <v>759.39493795134263</v>
      </c>
      <c r="F84" s="31">
        <f t="shared" si="8"/>
        <v>0.90139757050640901</v>
      </c>
      <c r="I84" s="31">
        <f t="shared" si="5"/>
        <v>9.8602429493590993E-2</v>
      </c>
      <c r="K84" s="23">
        <f t="shared" si="9"/>
        <v>1.3804340129102739</v>
      </c>
      <c r="M84" s="32">
        <f t="shared" si="6"/>
        <v>1</v>
      </c>
    </row>
    <row r="85" spans="3:13" x14ac:dyDescent="0.25">
      <c r="C85" s="23">
        <f t="shared" si="7"/>
        <v>69</v>
      </c>
      <c r="D85" s="30">
        <v>794.21520498872235</v>
      </c>
      <c r="F85" s="31">
        <f t="shared" si="8"/>
        <v>0.91106690644646204</v>
      </c>
      <c r="I85" s="31">
        <f t="shared" si="5"/>
        <v>8.8933093553537956E-2</v>
      </c>
      <c r="K85" s="23">
        <f t="shared" si="9"/>
        <v>1.2450633097495314</v>
      </c>
      <c r="M85" s="32">
        <f t="shared" si="6"/>
        <v>1</v>
      </c>
    </row>
    <row r="86" spans="3:13" x14ac:dyDescent="0.25">
      <c r="C86" s="23">
        <f t="shared" si="7"/>
        <v>70</v>
      </c>
      <c r="D86" s="30">
        <v>858.41715341407428</v>
      </c>
      <c r="F86" s="31">
        <f t="shared" si="8"/>
        <v>0.92613151224767498</v>
      </c>
      <c r="I86" s="31">
        <f t="shared" si="5"/>
        <v>7.3868487752325018E-2</v>
      </c>
      <c r="K86" s="23">
        <f t="shared" si="9"/>
        <v>1.0341588285325503</v>
      </c>
      <c r="M86" s="32">
        <f t="shared" si="6"/>
        <v>1</v>
      </c>
    </row>
    <row r="87" spans="3:13" x14ac:dyDescent="0.25">
      <c r="C87" s="23">
        <f t="shared" si="7"/>
        <v>71</v>
      </c>
      <c r="D87" s="30">
        <v>906.44403861205319</v>
      </c>
      <c r="F87" s="31">
        <f t="shared" si="8"/>
        <v>0.93546184024470636</v>
      </c>
      <c r="I87" s="31">
        <f t="shared" si="5"/>
        <v>6.4538159755293645E-2</v>
      </c>
      <c r="K87" s="23">
        <f t="shared" si="9"/>
        <v>0.90353423657411103</v>
      </c>
      <c r="M87" s="32">
        <f t="shared" si="6"/>
        <v>0</v>
      </c>
    </row>
    <row r="88" spans="3:13" x14ac:dyDescent="0.25">
      <c r="C88" s="23">
        <f t="shared" si="7"/>
        <v>72</v>
      </c>
      <c r="D88" s="30">
        <v>953.75114470424637</v>
      </c>
      <c r="F88" s="31">
        <f t="shared" si="8"/>
        <v>0.94332808320145167</v>
      </c>
      <c r="I88" s="31">
        <f t="shared" si="5"/>
        <v>5.6671916798548327E-2</v>
      </c>
      <c r="K88" s="23">
        <f t="shared" si="9"/>
        <v>0.79340683517967658</v>
      </c>
      <c r="M88" s="32">
        <f t="shared" si="6"/>
        <v>0</v>
      </c>
    </row>
    <row r="89" spans="3:13" x14ac:dyDescent="0.25">
      <c r="C89" s="23">
        <f t="shared" si="7"/>
        <v>73</v>
      </c>
      <c r="D89" s="30">
        <v>1053.1967722149811</v>
      </c>
      <c r="F89" s="31">
        <f t="shared" si="8"/>
        <v>0.95647856493809791</v>
      </c>
      <c r="I89" s="31">
        <f t="shared" si="5"/>
        <v>4.3521435061902092E-2</v>
      </c>
      <c r="K89" s="23">
        <f t="shared" si="9"/>
        <v>0.60930009086662928</v>
      </c>
      <c r="M89" s="32">
        <f t="shared" si="6"/>
        <v>0</v>
      </c>
    </row>
    <row r="90" spans="3:13" x14ac:dyDescent="0.25">
      <c r="C90" s="23">
        <f t="shared" si="7"/>
        <v>74</v>
      </c>
      <c r="D90" s="30">
        <v>1353.7107374781738</v>
      </c>
      <c r="F90" s="31">
        <f t="shared" si="8"/>
        <v>0.9790656209239178</v>
      </c>
      <c r="I90" s="31">
        <f t="shared" si="5"/>
        <v>2.0934379076082199E-2</v>
      </c>
      <c r="K90" s="23">
        <f t="shared" si="9"/>
        <v>0.29308130706515079</v>
      </c>
      <c r="M90" s="32">
        <f t="shared" si="6"/>
        <v>0</v>
      </c>
    </row>
    <row r="91" spans="3:13" x14ac:dyDescent="0.25">
      <c r="C91" s="23">
        <f t="shared" si="7"/>
        <v>75</v>
      </c>
      <c r="D91" s="30">
        <v>1573.1387337260101</v>
      </c>
      <c r="F91" s="31">
        <f t="shared" ref="F91:F96" si="10">IF(C91&lt;=$E$4,LOGNORMDIST(D91,$E$8,$E$9),"")</f>
        <v>0.98707609324078327</v>
      </c>
      <c r="I91" s="31">
        <f t="shared" ref="I91:I96" si="11">IF(C91&lt;=$E$4,1-F91,"")</f>
        <v>1.292390675921673E-2</v>
      </c>
      <c r="K91" s="23">
        <f t="shared" ref="K91:K96" si="12">IF(C91&lt;=$E$4,15*I91,"")</f>
        <v>0.19385860138825095</v>
      </c>
      <c r="M91" s="32">
        <f t="shared" ref="M91:M96" si="13">IF(C91&lt;=$E$4,FLOOR(K91,1),"")</f>
        <v>0</v>
      </c>
    </row>
    <row r="92" spans="3:13" x14ac:dyDescent="0.25">
      <c r="C92" s="23">
        <f t="shared" si="7"/>
        <v>76</v>
      </c>
      <c r="D92" s="30">
        <v>1694.8252357595604</v>
      </c>
      <c r="F92" s="31">
        <f t="shared" si="10"/>
        <v>0.98995185104884698</v>
      </c>
      <c r="I92" s="31">
        <f t="shared" si="11"/>
        <v>1.0048148951153024E-2</v>
      </c>
      <c r="K92" s="23">
        <f t="shared" si="12"/>
        <v>0.15072223426729536</v>
      </c>
      <c r="M92" s="32">
        <f t="shared" si="13"/>
        <v>0</v>
      </c>
    </row>
    <row r="93" spans="3:13" x14ac:dyDescent="0.25">
      <c r="C93" s="23">
        <f t="shared" si="7"/>
        <v>77</v>
      </c>
      <c r="D93" s="30"/>
      <c r="F93" s="31" t="str">
        <f t="shared" si="10"/>
        <v/>
      </c>
      <c r="I93" s="31" t="str">
        <f t="shared" si="11"/>
        <v/>
      </c>
      <c r="K93" s="23" t="str">
        <f t="shared" si="12"/>
        <v/>
      </c>
      <c r="M93" s="32" t="str">
        <f t="shared" si="13"/>
        <v/>
      </c>
    </row>
    <row r="94" spans="3:13" x14ac:dyDescent="0.25">
      <c r="C94" s="23">
        <f t="shared" si="7"/>
        <v>78</v>
      </c>
      <c r="D94" s="33"/>
      <c r="F94" s="31" t="str">
        <f t="shared" si="10"/>
        <v/>
      </c>
      <c r="I94" s="31" t="str">
        <f t="shared" si="11"/>
        <v/>
      </c>
      <c r="K94" s="23" t="str">
        <f t="shared" si="12"/>
        <v/>
      </c>
      <c r="M94" s="23" t="str">
        <f t="shared" si="13"/>
        <v/>
      </c>
    </row>
    <row r="95" spans="3:13" x14ac:dyDescent="0.25">
      <c r="C95" s="23">
        <f t="shared" si="7"/>
        <v>79</v>
      </c>
      <c r="D95" s="33"/>
      <c r="F95" s="31" t="str">
        <f t="shared" si="10"/>
        <v/>
      </c>
      <c r="I95" s="31" t="str">
        <f t="shared" si="11"/>
        <v/>
      </c>
      <c r="K95" s="23" t="str">
        <f t="shared" si="12"/>
        <v/>
      </c>
      <c r="M95" s="23" t="str">
        <f t="shared" si="13"/>
        <v/>
      </c>
    </row>
    <row r="96" spans="3:13" x14ac:dyDescent="0.25">
      <c r="C96" s="23">
        <f t="shared" si="7"/>
        <v>80</v>
      </c>
      <c r="D96" s="33"/>
      <c r="F96" s="31" t="str">
        <f t="shared" si="10"/>
        <v/>
      </c>
      <c r="I96" s="31" t="str">
        <f t="shared" si="11"/>
        <v/>
      </c>
      <c r="K96" s="23" t="str">
        <f t="shared" si="12"/>
        <v/>
      </c>
      <c r="M96" s="23" t="str">
        <f t="shared" si="13"/>
        <v/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D7" sqref="D7"/>
    </sheetView>
  </sheetViews>
  <sheetFormatPr defaultRowHeight="15" x14ac:dyDescent="0.25"/>
  <cols>
    <col min="1" max="1" width="15.7109375" customWidth="1"/>
    <col min="2" max="4" width="10.85546875" style="12" bestFit="1" customWidth="1"/>
    <col min="5" max="5" width="12.28515625" style="12" bestFit="1" customWidth="1"/>
  </cols>
  <sheetData>
    <row r="1" spans="1:6" ht="27" thickBot="1" x14ac:dyDescent="0.3">
      <c r="A1" s="1" t="s">
        <v>0</v>
      </c>
      <c r="B1" s="12">
        <v>2014</v>
      </c>
      <c r="C1" s="12" t="s">
        <v>1</v>
      </c>
    </row>
    <row r="2" spans="1:6" ht="75" x14ac:dyDescent="0.25">
      <c r="A2" s="2"/>
      <c r="B2" s="13" t="s">
        <v>3</v>
      </c>
      <c r="C2" s="14" t="s">
        <v>2</v>
      </c>
      <c r="D2" s="15" t="s">
        <v>4</v>
      </c>
      <c r="E2" s="15" t="s">
        <v>5</v>
      </c>
      <c r="F2" s="11" t="s">
        <v>6</v>
      </c>
    </row>
    <row r="3" spans="1:6" x14ac:dyDescent="0.25">
      <c r="A3" s="3" t="s">
        <v>7</v>
      </c>
      <c r="B3" s="16"/>
      <c r="C3" s="17"/>
      <c r="D3" s="17">
        <v>1900000</v>
      </c>
      <c r="E3" s="17">
        <v>28275000</v>
      </c>
      <c r="F3" s="9">
        <v>96273</v>
      </c>
    </row>
    <row r="4" spans="1:6" x14ac:dyDescent="0.25">
      <c r="A4" s="3" t="s">
        <v>8</v>
      </c>
      <c r="B4" s="16"/>
      <c r="C4" s="17"/>
      <c r="D4" s="17">
        <v>0</v>
      </c>
      <c r="E4" s="17">
        <v>1600000</v>
      </c>
      <c r="F4" s="9">
        <v>87964</v>
      </c>
    </row>
    <row r="5" spans="1:6" x14ac:dyDescent="0.25">
      <c r="A5" s="3" t="s">
        <v>9</v>
      </c>
      <c r="B5" s="16">
        <v>3300000</v>
      </c>
      <c r="C5" s="17"/>
      <c r="D5" s="17">
        <v>4850000</v>
      </c>
      <c r="E5" s="17">
        <v>58478324</v>
      </c>
      <c r="F5" s="9">
        <v>107746</v>
      </c>
    </row>
    <row r="6" spans="1:6" x14ac:dyDescent="0.25">
      <c r="A6" s="3" t="s">
        <v>10</v>
      </c>
      <c r="B6" s="16"/>
      <c r="C6" s="17">
        <v>1800000</v>
      </c>
      <c r="D6" s="17">
        <v>0</v>
      </c>
      <c r="E6" s="17">
        <v>44130000</v>
      </c>
      <c r="F6" s="9">
        <v>377508</v>
      </c>
    </row>
    <row r="7" spans="1:6" x14ac:dyDescent="0.25">
      <c r="A7" s="3" t="s">
        <v>11</v>
      </c>
      <c r="B7" s="16">
        <v>1100000</v>
      </c>
      <c r="C7" s="17"/>
      <c r="D7" s="17">
        <v>1100000</v>
      </c>
      <c r="E7" s="17">
        <v>44400000</v>
      </c>
      <c r="F7" s="9">
        <v>210729</v>
      </c>
    </row>
    <row r="8" spans="1:6" x14ac:dyDescent="0.25">
      <c r="A8" s="3" t="s">
        <v>12</v>
      </c>
      <c r="B8" s="16">
        <v>14835304</v>
      </c>
      <c r="C8" s="17">
        <v>16800000</v>
      </c>
      <c r="D8" s="17">
        <v>26635202</v>
      </c>
      <c r="E8" s="17">
        <v>76557080</v>
      </c>
      <c r="F8" s="9">
        <v>95172</v>
      </c>
    </row>
    <row r="9" spans="1:6" x14ac:dyDescent="0.25">
      <c r="A9" s="3" t="s">
        <v>13</v>
      </c>
      <c r="B9" s="16"/>
      <c r="C9" s="17"/>
      <c r="D9" s="17">
        <v>1650000</v>
      </c>
      <c r="E9" s="17">
        <v>42000000</v>
      </c>
      <c r="F9" s="9">
        <v>114978</v>
      </c>
    </row>
    <row r="10" spans="1:6" x14ac:dyDescent="0.25">
      <c r="A10" s="4" t="s">
        <v>14</v>
      </c>
      <c r="B10" s="16"/>
      <c r="C10" s="17"/>
      <c r="D10" s="17">
        <v>3300000</v>
      </c>
      <c r="E10" s="17">
        <v>53188000</v>
      </c>
      <c r="F10" s="9">
        <v>188965</v>
      </c>
    </row>
    <row r="11" spans="1:6" x14ac:dyDescent="0.25">
      <c r="A11" s="4" t="s">
        <v>15</v>
      </c>
      <c r="B11" s="16"/>
      <c r="C11" s="17"/>
      <c r="D11" s="17">
        <v>0</v>
      </c>
      <c r="E11" s="17">
        <v>28000000</v>
      </c>
      <c r="F11" s="9">
        <v>102811</v>
      </c>
    </row>
    <row r="12" spans="1:6" x14ac:dyDescent="0.25">
      <c r="A12" s="4" t="s">
        <v>16</v>
      </c>
      <c r="B12" s="16"/>
      <c r="C12" s="17"/>
      <c r="D12" s="17">
        <v>0</v>
      </c>
      <c r="E12" s="17">
        <v>14400000</v>
      </c>
      <c r="F12" s="9">
        <v>61173</v>
      </c>
    </row>
    <row r="13" spans="1:6" x14ac:dyDescent="0.25">
      <c r="A13" s="4" t="s">
        <v>17</v>
      </c>
      <c r="B13" s="16">
        <v>4950000</v>
      </c>
      <c r="C13" s="17"/>
      <c r="D13" s="17">
        <v>17896240</v>
      </c>
      <c r="E13" s="17">
        <v>50999844.699999996</v>
      </c>
      <c r="F13" s="9">
        <v>131975</v>
      </c>
    </row>
    <row r="14" spans="1:6" x14ac:dyDescent="0.25">
      <c r="A14" s="4" t="s">
        <v>18</v>
      </c>
      <c r="B14" s="16">
        <v>2200000</v>
      </c>
      <c r="C14" s="17">
        <v>2400000</v>
      </c>
      <c r="D14" s="17">
        <v>13200000</v>
      </c>
      <c r="E14" s="17">
        <v>14775200</v>
      </c>
      <c r="F14" s="9">
        <v>60923</v>
      </c>
    </row>
    <row r="15" spans="1:6" x14ac:dyDescent="0.25">
      <c r="A15" s="4" t="s">
        <v>19</v>
      </c>
      <c r="B15" s="16">
        <v>2400000</v>
      </c>
      <c r="C15" s="17">
        <v>2400000</v>
      </c>
      <c r="D15" s="17">
        <v>3060403</v>
      </c>
      <c r="E15" s="17">
        <v>31600000</v>
      </c>
      <c r="F15" s="9">
        <v>212537</v>
      </c>
    </row>
    <row r="16" spans="1:6" x14ac:dyDescent="0.25">
      <c r="A16" s="4" t="s">
        <v>20</v>
      </c>
      <c r="B16" s="16">
        <v>3250000</v>
      </c>
      <c r="C16" s="17"/>
      <c r="D16" s="17">
        <v>6550000</v>
      </c>
      <c r="E16" s="17">
        <v>42279999</v>
      </c>
      <c r="F16" s="9">
        <v>94843</v>
      </c>
    </row>
    <row r="17" spans="1:6" x14ac:dyDescent="0.25">
      <c r="A17" s="4" t="s">
        <v>21</v>
      </c>
      <c r="B17" s="16"/>
      <c r="C17" s="17">
        <v>10525000</v>
      </c>
      <c r="D17" s="17">
        <v>4600000</v>
      </c>
      <c r="E17" s="17">
        <v>28786000</v>
      </c>
      <c r="F17" s="9">
        <v>155742</v>
      </c>
    </row>
    <row r="18" spans="1:6" x14ac:dyDescent="0.25">
      <c r="A18" s="4" t="s">
        <v>22</v>
      </c>
      <c r="B18" s="16"/>
      <c r="C18" s="17"/>
      <c r="D18" s="17">
        <v>0</v>
      </c>
      <c r="E18" s="17">
        <v>9520000</v>
      </c>
      <c r="F18" s="9">
        <v>162651</v>
      </c>
    </row>
    <row r="19" spans="1:6" x14ac:dyDescent="0.25">
      <c r="A19" s="4" t="s">
        <v>23</v>
      </c>
      <c r="B19" s="16"/>
      <c r="C19" s="17"/>
      <c r="D19" s="17">
        <v>7803684</v>
      </c>
      <c r="E19" s="17">
        <v>9102403</v>
      </c>
      <c r="F19" s="9">
        <v>92211</v>
      </c>
    </row>
    <row r="20" spans="1:6" x14ac:dyDescent="0.25">
      <c r="A20" s="4" t="s">
        <v>24</v>
      </c>
      <c r="B20" s="16">
        <v>9792312</v>
      </c>
      <c r="C20" s="17"/>
      <c r="D20" s="17">
        <v>20815312</v>
      </c>
      <c r="E20" s="17">
        <v>56500000</v>
      </c>
      <c r="F20" s="9">
        <v>124963</v>
      </c>
    </row>
    <row r="21" spans="1:6" x14ac:dyDescent="0.25">
      <c r="A21" s="4" t="s">
        <v>25</v>
      </c>
      <c r="B21" s="16">
        <v>2200000</v>
      </c>
      <c r="C21" s="17">
        <v>1200000</v>
      </c>
      <c r="D21" s="17">
        <v>12980218</v>
      </c>
      <c r="E21" s="17">
        <v>91894764</v>
      </c>
      <c r="F21" s="9">
        <v>104043</v>
      </c>
    </row>
    <row r="22" spans="1:6" x14ac:dyDescent="0.25">
      <c r="A22" s="4" t="s">
        <v>26</v>
      </c>
      <c r="B22" s="16"/>
      <c r="C22" s="17"/>
      <c r="D22" s="17">
        <v>250000</v>
      </c>
      <c r="E22" s="17">
        <v>36799740</v>
      </c>
      <c r="F22" s="9">
        <v>90028</v>
      </c>
    </row>
    <row r="23" spans="1:6" x14ac:dyDescent="0.25">
      <c r="A23" s="4" t="s">
        <v>27</v>
      </c>
      <c r="B23" s="16">
        <v>3300000</v>
      </c>
      <c r="C23" s="17">
        <v>13800000</v>
      </c>
      <c r="D23" s="17">
        <v>12100000</v>
      </c>
      <c r="E23" s="17">
        <v>23944000</v>
      </c>
      <c r="F23" s="9">
        <v>39910</v>
      </c>
    </row>
    <row r="24" spans="1:6" x14ac:dyDescent="0.25">
      <c r="A24" s="4" t="s">
        <v>28</v>
      </c>
      <c r="B24" s="16"/>
      <c r="C24" s="17">
        <v>8400000</v>
      </c>
      <c r="D24" s="17">
        <v>9266395</v>
      </c>
      <c r="E24" s="17">
        <v>18000000</v>
      </c>
      <c r="F24" s="9">
        <v>79168</v>
      </c>
    </row>
    <row r="25" spans="1:6" x14ac:dyDescent="0.25">
      <c r="A25" s="4" t="s">
        <v>29</v>
      </c>
      <c r="B25" s="16"/>
      <c r="C25" s="17"/>
      <c r="D25" s="17">
        <v>1300000</v>
      </c>
      <c r="E25" s="17">
        <v>26400000</v>
      </c>
      <c r="F25" s="9">
        <v>112220</v>
      </c>
    </row>
    <row r="26" spans="1:6" x14ac:dyDescent="0.25">
      <c r="A26" s="4" t="s">
        <v>30</v>
      </c>
      <c r="B26" s="16">
        <v>4400000</v>
      </c>
      <c r="C26" s="17">
        <v>1800000</v>
      </c>
      <c r="D26" s="17">
        <v>28374000</v>
      </c>
      <c r="E26" s="17">
        <v>10200000</v>
      </c>
      <c r="F26" s="9">
        <v>92002</v>
      </c>
    </row>
    <row r="27" spans="1:6" x14ac:dyDescent="0.25">
      <c r="A27" s="4" t="s">
        <v>31</v>
      </c>
      <c r="B27" s="16"/>
      <c r="C27" s="17"/>
      <c r="D27" s="17">
        <v>0</v>
      </c>
      <c r="E27" s="17">
        <v>11480000</v>
      </c>
      <c r="F27" s="9">
        <v>117297</v>
      </c>
    </row>
    <row r="28" spans="1:6" x14ac:dyDescent="0.25">
      <c r="A28" s="4" t="s">
        <v>32</v>
      </c>
      <c r="B28" s="16"/>
      <c r="C28" s="17">
        <v>4800000</v>
      </c>
      <c r="D28" s="17">
        <v>3888316.24</v>
      </c>
      <c r="E28" s="17">
        <v>12809000</v>
      </c>
      <c r="F28" s="9">
        <v>258340</v>
      </c>
    </row>
    <row r="29" spans="1:6" x14ac:dyDescent="0.25">
      <c r="A29" s="4" t="s">
        <v>33</v>
      </c>
      <c r="B29" s="16"/>
      <c r="C29" s="17"/>
      <c r="D29" s="17">
        <v>0</v>
      </c>
      <c r="E29" s="17">
        <v>12309000</v>
      </c>
      <c r="F29" s="9">
        <v>160767</v>
      </c>
    </row>
    <row r="30" spans="1:6" x14ac:dyDescent="0.25">
      <c r="A30" s="4" t="s">
        <v>34</v>
      </c>
      <c r="B30" s="16"/>
      <c r="C30" s="17"/>
      <c r="D30" s="17">
        <v>12500000</v>
      </c>
      <c r="E30" s="17">
        <v>2908918</v>
      </c>
      <c r="F30" s="9">
        <v>87056</v>
      </c>
    </row>
    <row r="31" spans="1:6" x14ac:dyDescent="0.25">
      <c r="A31" s="4" t="s">
        <v>35</v>
      </c>
      <c r="B31" s="16"/>
      <c r="C31" s="17">
        <v>3000000</v>
      </c>
      <c r="D31" s="17">
        <v>0</v>
      </c>
      <c r="E31" s="17">
        <v>59400000</v>
      </c>
      <c r="F31" s="9">
        <v>97705</v>
      </c>
    </row>
    <row r="32" spans="1:6" x14ac:dyDescent="0.25">
      <c r="A32" s="4" t="s">
        <v>36</v>
      </c>
      <c r="B32" s="16"/>
      <c r="C32" s="17"/>
      <c r="D32" s="17">
        <v>9350000</v>
      </c>
      <c r="E32" s="17">
        <v>14400000</v>
      </c>
      <c r="F32" s="9">
        <v>106692</v>
      </c>
    </row>
    <row r="33" spans="1:6" x14ac:dyDescent="0.25">
      <c r="A33" s="4" t="s">
        <v>37</v>
      </c>
      <c r="B33" s="16"/>
      <c r="C33" s="17"/>
      <c r="D33" s="17">
        <v>4300000</v>
      </c>
      <c r="E33" s="17">
        <v>59860000</v>
      </c>
      <c r="F33" s="9">
        <v>74237</v>
      </c>
    </row>
    <row r="34" spans="1:6" x14ac:dyDescent="0.25">
      <c r="A34" s="4" t="s">
        <v>38</v>
      </c>
      <c r="B34" s="16"/>
      <c r="C34" s="17">
        <v>2264037</v>
      </c>
      <c r="D34" s="17">
        <v>8800000</v>
      </c>
      <c r="E34" s="17">
        <v>15078037</v>
      </c>
      <c r="F34" s="9">
        <v>171385</v>
      </c>
    </row>
    <row r="35" spans="1:6" x14ac:dyDescent="0.25">
      <c r="A35" s="4" t="s">
        <v>39</v>
      </c>
      <c r="B35" s="16"/>
      <c r="C35" s="17"/>
      <c r="D35" s="17">
        <v>6050000</v>
      </c>
      <c r="E35" s="17">
        <v>57528496.25</v>
      </c>
      <c r="F35" s="9">
        <v>119070</v>
      </c>
    </row>
    <row r="36" spans="1:6" x14ac:dyDescent="0.25">
      <c r="A36" s="4" t="s">
        <v>40</v>
      </c>
      <c r="B36" s="16"/>
      <c r="C36" s="17"/>
      <c r="D36" s="17">
        <v>11800000</v>
      </c>
      <c r="E36" s="17">
        <v>15840000</v>
      </c>
      <c r="F36" s="9">
        <v>86378</v>
      </c>
    </row>
    <row r="37" spans="1:6" x14ac:dyDescent="0.25">
      <c r="A37" s="4" t="s">
        <v>41</v>
      </c>
      <c r="B37" s="16"/>
      <c r="C37" s="17"/>
      <c r="D37" s="17">
        <v>550000</v>
      </c>
      <c r="E37" s="17">
        <v>3300000</v>
      </c>
      <c r="F37" s="9">
        <v>104151</v>
      </c>
    </row>
    <row r="38" spans="1:6" x14ac:dyDescent="0.25">
      <c r="A38" s="4" t="s">
        <v>42</v>
      </c>
      <c r="B38" s="16"/>
      <c r="C38" s="17">
        <v>4800000</v>
      </c>
      <c r="D38" s="17">
        <v>5900000</v>
      </c>
      <c r="E38" s="17">
        <v>9600000</v>
      </c>
      <c r="F38" s="9">
        <v>124943</v>
      </c>
    </row>
    <row r="39" spans="1:6" x14ac:dyDescent="0.25">
      <c r="A39" s="4" t="s">
        <v>43</v>
      </c>
      <c r="B39" s="16"/>
      <c r="C39" s="17"/>
      <c r="D39" s="17">
        <v>0</v>
      </c>
      <c r="E39" s="17">
        <v>4200000</v>
      </c>
      <c r="F39" s="9">
        <v>114419</v>
      </c>
    </row>
    <row r="40" spans="1:6" x14ac:dyDescent="0.25">
      <c r="A40" s="4" t="s">
        <v>44</v>
      </c>
      <c r="B40" s="16">
        <v>1650000</v>
      </c>
      <c r="C40" s="17"/>
      <c r="D40" s="17">
        <v>5150000</v>
      </c>
      <c r="E40" s="17">
        <v>33250000</v>
      </c>
      <c r="F40" s="9">
        <v>111595</v>
      </c>
    </row>
    <row r="41" spans="1:6" x14ac:dyDescent="0.25">
      <c r="A41" s="4" t="s">
        <v>45</v>
      </c>
      <c r="B41" s="16">
        <v>550000</v>
      </c>
      <c r="C41" s="17">
        <v>12000000</v>
      </c>
      <c r="D41" s="17">
        <v>12500000</v>
      </c>
      <c r="E41" s="17">
        <v>32400000</v>
      </c>
      <c r="F41" s="9">
        <v>151899</v>
      </c>
    </row>
    <row r="42" spans="1:6" x14ac:dyDescent="0.25">
      <c r="A42" s="4" t="s">
        <v>46</v>
      </c>
      <c r="B42" s="16">
        <v>2200000</v>
      </c>
      <c r="C42" s="17"/>
      <c r="D42" s="17">
        <v>2200000</v>
      </c>
      <c r="E42" s="17">
        <v>9200000</v>
      </c>
      <c r="F42" s="9">
        <v>95963</v>
      </c>
    </row>
    <row r="43" spans="1:6" x14ac:dyDescent="0.25">
      <c r="A43" s="4" t="s">
        <v>47</v>
      </c>
      <c r="B43" s="16">
        <v>2200000</v>
      </c>
      <c r="C43" s="17">
        <v>1200000</v>
      </c>
      <c r="D43" s="17">
        <v>11050000</v>
      </c>
      <c r="E43" s="17">
        <v>69920000</v>
      </c>
      <c r="F43" s="9">
        <v>232474</v>
      </c>
    </row>
    <row r="44" spans="1:6" x14ac:dyDescent="0.25">
      <c r="A44" s="4" t="s">
        <v>48</v>
      </c>
      <c r="B44" s="16">
        <v>4950000</v>
      </c>
      <c r="C44" s="17">
        <v>9000000</v>
      </c>
      <c r="D44" s="17">
        <v>6950000</v>
      </c>
      <c r="E44" s="17">
        <v>30800000</v>
      </c>
      <c r="F44" s="9">
        <v>177010</v>
      </c>
    </row>
    <row r="45" spans="1:6" x14ac:dyDescent="0.25">
      <c r="A45" s="4" t="s">
        <v>49</v>
      </c>
      <c r="B45" s="16"/>
      <c r="C45" s="17"/>
      <c r="D45" s="17">
        <v>3667142</v>
      </c>
      <c r="E45" s="17">
        <v>10800000</v>
      </c>
      <c r="F45" s="9">
        <v>326874</v>
      </c>
    </row>
    <row r="46" spans="1:6" x14ac:dyDescent="0.25">
      <c r="A46" s="4" t="s">
        <v>50</v>
      </c>
      <c r="B46" s="16">
        <v>4450000</v>
      </c>
      <c r="C46" s="17">
        <v>2400000</v>
      </c>
      <c r="D46" s="17">
        <v>4450000</v>
      </c>
      <c r="E46" s="17">
        <v>115540000</v>
      </c>
      <c r="F46" s="9">
        <v>168569</v>
      </c>
    </row>
    <row r="47" spans="1:6" x14ac:dyDescent="0.25">
      <c r="A47" s="4" t="s">
        <v>51</v>
      </c>
      <c r="B47" s="16"/>
      <c r="C47" s="17"/>
      <c r="D47" s="17">
        <v>7350000</v>
      </c>
      <c r="E47" s="17">
        <v>25100000</v>
      </c>
      <c r="F47" s="9">
        <v>72224</v>
      </c>
    </row>
    <row r="48" spans="1:6" x14ac:dyDescent="0.25">
      <c r="A48" s="4" t="s">
        <v>52</v>
      </c>
      <c r="B48" s="16">
        <v>799107</v>
      </c>
      <c r="C48" s="17"/>
      <c r="D48" s="17">
        <v>20130695</v>
      </c>
      <c r="E48" s="17">
        <v>7200000</v>
      </c>
      <c r="F48" s="9">
        <v>70504</v>
      </c>
    </row>
    <row r="49" spans="1:6" x14ac:dyDescent="0.25">
      <c r="A49" s="4" t="s">
        <v>53</v>
      </c>
      <c r="B49" s="16"/>
      <c r="C49" s="17"/>
      <c r="D49" s="17">
        <v>8800000</v>
      </c>
      <c r="E49" s="17">
        <v>11600000</v>
      </c>
      <c r="F49" s="9">
        <v>62110</v>
      </c>
    </row>
    <row r="50" spans="1:6" x14ac:dyDescent="0.25">
      <c r="A50" s="4" t="s">
        <v>54</v>
      </c>
      <c r="B50" s="16"/>
      <c r="C50" s="17"/>
      <c r="D50" s="17">
        <v>0</v>
      </c>
      <c r="E50" s="17">
        <v>3326000</v>
      </c>
      <c r="F50" s="9">
        <v>186077</v>
      </c>
    </row>
    <row r="51" spans="1:6" x14ac:dyDescent="0.25">
      <c r="A51" s="7" t="s">
        <v>55</v>
      </c>
      <c r="B51" s="16"/>
      <c r="C51" s="17"/>
      <c r="D51" s="17">
        <v>0</v>
      </c>
      <c r="E51" s="17">
        <v>0</v>
      </c>
      <c r="F51" s="9">
        <v>76673</v>
      </c>
    </row>
    <row r="52" spans="1:6" x14ac:dyDescent="0.25">
      <c r="A52" s="4" t="s">
        <v>56</v>
      </c>
      <c r="B52" s="16"/>
      <c r="C52" s="17"/>
      <c r="D52" s="17">
        <v>4800000</v>
      </c>
      <c r="E52" s="17">
        <v>15491400</v>
      </c>
      <c r="F52" s="9">
        <v>131206</v>
      </c>
    </row>
    <row r="53" spans="1:6" x14ac:dyDescent="0.25">
      <c r="A53" s="7" t="s">
        <v>57</v>
      </c>
      <c r="B53" s="16"/>
      <c r="C53" s="17"/>
      <c r="D53" s="17">
        <v>5430000</v>
      </c>
      <c r="E53" s="17">
        <v>62493999.990000002</v>
      </c>
      <c r="F53" s="9">
        <v>1243201</v>
      </c>
    </row>
    <row r="54" spans="1:6" x14ac:dyDescent="0.25">
      <c r="A54" s="4" t="s">
        <v>58</v>
      </c>
      <c r="B54" s="16"/>
      <c r="C54" s="17"/>
      <c r="D54" s="17">
        <v>0</v>
      </c>
      <c r="E54" s="17">
        <v>12000000</v>
      </c>
      <c r="F54" s="9">
        <v>159765</v>
      </c>
    </row>
    <row r="55" spans="1:6" x14ac:dyDescent="0.25">
      <c r="A55" s="4" t="s">
        <v>59</v>
      </c>
      <c r="B55" s="16"/>
      <c r="C55" s="17">
        <v>5400000</v>
      </c>
      <c r="D55" s="17">
        <v>10150000</v>
      </c>
      <c r="E55" s="17">
        <v>53399990</v>
      </c>
      <c r="F55" s="9">
        <v>50938</v>
      </c>
    </row>
    <row r="56" spans="1:6" x14ac:dyDescent="0.25">
      <c r="A56" s="4" t="s">
        <v>60</v>
      </c>
      <c r="B56" s="16">
        <v>2750000</v>
      </c>
      <c r="C56" s="17">
        <v>12000000</v>
      </c>
      <c r="D56" s="17">
        <v>7700000</v>
      </c>
      <c r="E56" s="17">
        <v>83164975.549999997</v>
      </c>
      <c r="F56" s="9">
        <v>109223</v>
      </c>
    </row>
    <row r="57" spans="1:6" x14ac:dyDescent="0.25">
      <c r="A57" s="4" t="s">
        <v>61</v>
      </c>
      <c r="B57" s="16"/>
      <c r="C57" s="17"/>
      <c r="D57" s="17">
        <v>4950000</v>
      </c>
      <c r="E57" s="17">
        <v>56999471</v>
      </c>
      <c r="F57" s="9">
        <v>132014</v>
      </c>
    </row>
    <row r="58" spans="1:6" x14ac:dyDescent="0.25">
      <c r="A58" s="4" t="s">
        <v>62</v>
      </c>
      <c r="B58" s="16"/>
      <c r="C58" s="17"/>
      <c r="D58" s="17">
        <v>1300000</v>
      </c>
      <c r="E58" s="17">
        <v>70492600.799999997</v>
      </c>
      <c r="F58" s="9">
        <v>114033</v>
      </c>
    </row>
    <row r="59" spans="1:6" x14ac:dyDescent="0.25">
      <c r="A59" s="4" t="s">
        <v>63</v>
      </c>
      <c r="B59" s="16"/>
      <c r="C59" s="17"/>
      <c r="D59" s="17">
        <v>4800000</v>
      </c>
      <c r="E59" s="17">
        <v>4800000</v>
      </c>
      <c r="F59" s="9">
        <v>55329</v>
      </c>
    </row>
    <row r="60" spans="1:6" x14ac:dyDescent="0.25">
      <c r="A60" s="4" t="s">
        <v>64</v>
      </c>
      <c r="B60" s="16">
        <v>5500000</v>
      </c>
      <c r="C60" s="17"/>
      <c r="D60" s="17">
        <v>6050000</v>
      </c>
      <c r="E60" s="17">
        <v>9329887</v>
      </c>
      <c r="F60" s="9">
        <v>47799</v>
      </c>
    </row>
    <row r="61" spans="1:6" x14ac:dyDescent="0.25">
      <c r="A61" s="4" t="s">
        <v>65</v>
      </c>
      <c r="B61" s="16"/>
      <c r="C61" s="17"/>
      <c r="D61" s="17">
        <v>3850000</v>
      </c>
      <c r="E61" s="17">
        <v>28049999.699999999</v>
      </c>
      <c r="F61" s="9">
        <v>78933</v>
      </c>
    </row>
    <row r="62" spans="1:6" x14ac:dyDescent="0.25">
      <c r="A62" s="4" t="s">
        <v>66</v>
      </c>
      <c r="B62" s="16">
        <v>5600000</v>
      </c>
      <c r="C62" s="17"/>
      <c r="D62" s="17">
        <v>28241000</v>
      </c>
      <c r="E62" s="17">
        <v>5197000</v>
      </c>
      <c r="F62" s="9">
        <v>90801</v>
      </c>
    </row>
    <row r="63" spans="1:6" x14ac:dyDescent="0.25">
      <c r="A63" s="4" t="s">
        <v>67</v>
      </c>
      <c r="B63" s="16"/>
      <c r="C63" s="17"/>
      <c r="D63" s="17">
        <v>13448684</v>
      </c>
      <c r="E63" s="17">
        <v>1197128</v>
      </c>
      <c r="F63" s="9">
        <v>70514</v>
      </c>
    </row>
    <row r="64" spans="1:6" x14ac:dyDescent="0.25">
      <c r="A64" s="4" t="s">
        <v>68</v>
      </c>
      <c r="B64" s="16"/>
      <c r="C64" s="17"/>
      <c r="D64" s="17">
        <v>17707000</v>
      </c>
      <c r="E64" s="17">
        <v>23873576.990000002</v>
      </c>
      <c r="F64" s="9">
        <v>104622</v>
      </c>
    </row>
    <row r="65" spans="1:6" x14ac:dyDescent="0.25">
      <c r="A65" s="4" t="s">
        <v>69</v>
      </c>
      <c r="B65" s="16"/>
      <c r="C65" s="17">
        <v>4928727</v>
      </c>
      <c r="D65" s="17">
        <v>0</v>
      </c>
      <c r="E65" s="17">
        <v>56166727</v>
      </c>
      <c r="F65" s="9">
        <v>122735</v>
      </c>
    </row>
    <row r="66" spans="1:6" x14ac:dyDescent="0.25">
      <c r="A66" s="4" t="s">
        <v>70</v>
      </c>
      <c r="B66" s="16"/>
      <c r="C66" s="17">
        <v>2400000</v>
      </c>
      <c r="D66" s="17">
        <v>0</v>
      </c>
      <c r="E66" s="17">
        <v>12800000</v>
      </c>
      <c r="F66" s="9">
        <v>102611</v>
      </c>
    </row>
    <row r="67" spans="1:6" x14ac:dyDescent="0.25">
      <c r="A67" s="4" t="s">
        <v>71</v>
      </c>
      <c r="B67" s="16"/>
      <c r="C67" s="17"/>
      <c r="D67" s="17">
        <v>8200000</v>
      </c>
      <c r="E67" s="17">
        <v>32199999.5</v>
      </c>
      <c r="F67" s="9">
        <v>52831</v>
      </c>
    </row>
    <row r="68" spans="1:6" x14ac:dyDescent="0.25">
      <c r="A68" s="4" t="s">
        <v>72</v>
      </c>
      <c r="B68" s="16"/>
      <c r="C68" s="17"/>
      <c r="D68" s="17">
        <v>31800000.199999999</v>
      </c>
      <c r="E68" s="17">
        <v>20800000</v>
      </c>
      <c r="F68" s="9">
        <v>128796</v>
      </c>
    </row>
    <row r="69" spans="1:6" x14ac:dyDescent="0.25">
      <c r="A69" s="4" t="s">
        <v>73</v>
      </c>
      <c r="B69" s="16"/>
      <c r="C69" s="17">
        <v>4200000</v>
      </c>
      <c r="D69" s="17">
        <v>9200000</v>
      </c>
      <c r="E69" s="17">
        <v>50600000</v>
      </c>
      <c r="F69" s="9">
        <v>119562</v>
      </c>
    </row>
    <row r="70" spans="1:6" x14ac:dyDescent="0.25">
      <c r="A70" s="4" t="s">
        <v>74</v>
      </c>
      <c r="B70" s="16"/>
      <c r="C70" s="17"/>
      <c r="D70" s="17">
        <v>8750000</v>
      </c>
      <c r="E70" s="17">
        <v>38720000</v>
      </c>
      <c r="F70" s="9">
        <v>112372</v>
      </c>
    </row>
    <row r="71" spans="1:6" x14ac:dyDescent="0.25">
      <c r="A71" s="4" t="s">
        <v>75</v>
      </c>
      <c r="B71" s="16"/>
      <c r="C71" s="17"/>
      <c r="D71" s="17">
        <v>15600000</v>
      </c>
      <c r="E71" s="17">
        <v>225583800</v>
      </c>
      <c r="F71" s="9">
        <v>143129</v>
      </c>
    </row>
    <row r="72" spans="1:6" x14ac:dyDescent="0.25">
      <c r="A72" s="4" t="s">
        <v>76</v>
      </c>
      <c r="B72" s="16">
        <v>5400000</v>
      </c>
      <c r="C72" s="17"/>
      <c r="D72" s="17">
        <v>9800000</v>
      </c>
      <c r="E72" s="17">
        <v>10439998.4</v>
      </c>
      <c r="F72" s="9">
        <v>119519</v>
      </c>
    </row>
    <row r="73" spans="1:6" x14ac:dyDescent="0.25">
      <c r="A73" s="4" t="s">
        <v>77</v>
      </c>
      <c r="B73" s="16">
        <v>18150000</v>
      </c>
      <c r="C73" s="17">
        <v>1200000</v>
      </c>
      <c r="D73" s="17">
        <v>25200000</v>
      </c>
      <c r="E73" s="17">
        <v>75700198.200000003</v>
      </c>
      <c r="F73" s="9">
        <v>138751</v>
      </c>
    </row>
    <row r="74" spans="1:6" x14ac:dyDescent="0.25">
      <c r="A74" s="4" t="s">
        <v>78</v>
      </c>
      <c r="B74" s="16"/>
      <c r="C74" s="17"/>
      <c r="D74" s="17">
        <v>12040000</v>
      </c>
      <c r="E74" s="17">
        <v>0</v>
      </c>
      <c r="F74" s="9">
        <v>144362</v>
      </c>
    </row>
    <row r="75" spans="1:6" x14ac:dyDescent="0.25">
      <c r="A75" s="4" t="s">
        <v>79</v>
      </c>
      <c r="B75" s="16"/>
      <c r="C75" s="17"/>
      <c r="D75" s="17">
        <v>0</v>
      </c>
      <c r="E75" s="17">
        <v>45100000</v>
      </c>
      <c r="F75" s="9">
        <v>90041</v>
      </c>
    </row>
    <row r="76" spans="1:6" x14ac:dyDescent="0.25">
      <c r="A76" s="4" t="s">
        <v>80</v>
      </c>
      <c r="B76" s="16"/>
      <c r="C76" s="17"/>
      <c r="D76" s="17">
        <v>11500000</v>
      </c>
      <c r="E76" s="17">
        <v>39240000</v>
      </c>
      <c r="F76" s="9">
        <v>192116</v>
      </c>
    </row>
    <row r="77" spans="1:6" x14ac:dyDescent="0.25">
      <c r="A77" s="4" t="s">
        <v>81</v>
      </c>
      <c r="B77" s="16"/>
      <c r="C77" s="17"/>
      <c r="D77" s="17">
        <v>23900000</v>
      </c>
      <c r="E77" s="17">
        <v>80050000</v>
      </c>
      <c r="F77" s="9">
        <v>113334</v>
      </c>
    </row>
    <row r="78" spans="1:6" x14ac:dyDescent="0.25">
      <c r="A78" s="4" t="s">
        <v>82</v>
      </c>
      <c r="B78" s="16">
        <v>2672000</v>
      </c>
      <c r="C78" s="17">
        <v>4200000</v>
      </c>
      <c r="D78" s="17">
        <v>8982319</v>
      </c>
      <c r="E78" s="17">
        <v>34106520</v>
      </c>
      <c r="F78" s="9">
        <v>118550</v>
      </c>
    </row>
    <row r="79" spans="1:6" x14ac:dyDescent="0.25">
      <c r="A79" s="3"/>
      <c r="B79" s="16"/>
      <c r="C79" s="17"/>
      <c r="D79" s="17">
        <v>0</v>
      </c>
      <c r="E79" s="17">
        <v>0</v>
      </c>
      <c r="F79" s="9"/>
    </row>
    <row r="80" spans="1:6" x14ac:dyDescent="0.25">
      <c r="A80" s="3"/>
      <c r="B80" s="16"/>
      <c r="C80" s="17"/>
      <c r="D80" s="17">
        <v>0</v>
      </c>
      <c r="E80" s="17">
        <v>0</v>
      </c>
      <c r="F80" s="9"/>
    </row>
    <row r="81" spans="1:6" ht="15.75" thickBot="1" x14ac:dyDescent="0.3">
      <c r="A81" s="5"/>
      <c r="B81" s="18"/>
      <c r="C81" s="19"/>
      <c r="D81" s="19">
        <v>0</v>
      </c>
      <c r="E81" s="19">
        <v>0</v>
      </c>
      <c r="F81" s="10"/>
    </row>
    <row r="82" spans="1:6" x14ac:dyDescent="0.25">
      <c r="A82" s="6" t="s">
        <v>83</v>
      </c>
      <c r="B82" s="12">
        <v>108598723</v>
      </c>
      <c r="C82" s="12">
        <v>132917764</v>
      </c>
      <c r="D82" s="12">
        <v>596416610.44000006</v>
      </c>
      <c r="E82" s="12">
        <v>2617677078.0799999</v>
      </c>
    </row>
    <row r="83" spans="1:6" ht="15.75" thickBot="1" x14ac:dyDescent="0.3">
      <c r="A83" s="8" t="s">
        <v>84</v>
      </c>
      <c r="C83" s="12">
        <v>241516487</v>
      </c>
      <c r="E83" s="12">
        <v>3214093688.52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view="pageLayout" zoomScaleNormal="100" workbookViewId="0">
      <selection activeCell="D8" sqref="D8"/>
    </sheetView>
  </sheetViews>
  <sheetFormatPr defaultRowHeight="15" x14ac:dyDescent="0.25"/>
  <cols>
    <col min="1" max="1" width="19.85546875" customWidth="1"/>
    <col min="2" max="2" width="24.85546875" style="22" customWidth="1"/>
    <col min="3" max="3" width="13.85546875" style="21" customWidth="1"/>
    <col min="4" max="4" width="18.42578125" style="21" customWidth="1"/>
    <col min="5" max="5" width="10.140625" style="21" customWidth="1"/>
  </cols>
  <sheetData>
    <row r="1" spans="1:6" ht="30.75" customHeight="1" thickBot="1" x14ac:dyDescent="0.3">
      <c r="A1" s="57" t="s">
        <v>104</v>
      </c>
      <c r="B1" s="58"/>
      <c r="C1" s="58"/>
      <c r="D1" s="58"/>
      <c r="E1" s="59"/>
    </row>
    <row r="2" spans="1:6" ht="76.5" customHeight="1" thickBot="1" x14ac:dyDescent="0.3">
      <c r="A2" s="39" t="s">
        <v>97</v>
      </c>
      <c r="B2" s="40" t="s">
        <v>105</v>
      </c>
      <c r="C2" s="41" t="s">
        <v>106</v>
      </c>
      <c r="D2" s="34" t="s">
        <v>98</v>
      </c>
      <c r="E2" s="35" t="s">
        <v>85</v>
      </c>
    </row>
    <row r="3" spans="1:6" x14ac:dyDescent="0.25">
      <c r="A3" s="48" t="s">
        <v>7</v>
      </c>
      <c r="B3" s="49">
        <v>31875000</v>
      </c>
      <c r="C3" s="46">
        <v>98708</v>
      </c>
      <c r="D3" s="52">
        <f t="shared" ref="D3:D34" si="0">B3/C3</f>
        <v>322.9221542326863</v>
      </c>
      <c r="E3" s="47">
        <v>5</v>
      </c>
    </row>
    <row r="4" spans="1:6" x14ac:dyDescent="0.25">
      <c r="A4" s="38" t="s">
        <v>8</v>
      </c>
      <c r="B4" s="50">
        <v>1600000</v>
      </c>
      <c r="C4" s="42">
        <v>93726</v>
      </c>
      <c r="D4" s="54">
        <f t="shared" si="0"/>
        <v>17.071036852100804</v>
      </c>
      <c r="E4" s="37">
        <v>13</v>
      </c>
    </row>
    <row r="5" spans="1:6" x14ac:dyDescent="0.25">
      <c r="A5" s="38" t="s">
        <v>9</v>
      </c>
      <c r="B5" s="50">
        <v>71678324</v>
      </c>
      <c r="C5" s="42">
        <v>108801</v>
      </c>
      <c r="D5" s="54">
        <f t="shared" si="0"/>
        <v>658.80206983391702</v>
      </c>
      <c r="E5" s="37">
        <v>1</v>
      </c>
    </row>
    <row r="6" spans="1:6" x14ac:dyDescent="0.25">
      <c r="A6" s="38" t="s">
        <v>10</v>
      </c>
      <c r="B6" s="50">
        <v>44130000</v>
      </c>
      <c r="C6" s="42">
        <v>380681</v>
      </c>
      <c r="D6" s="54">
        <f t="shared" si="0"/>
        <v>115.92383123927908</v>
      </c>
      <c r="E6" s="37">
        <v>12</v>
      </c>
      <c r="F6" s="32"/>
    </row>
    <row r="7" spans="1:6" x14ac:dyDescent="0.25">
      <c r="A7" s="38" t="s">
        <v>11</v>
      </c>
      <c r="B7" s="50">
        <v>44400000</v>
      </c>
      <c r="C7" s="42">
        <v>222370</v>
      </c>
      <c r="D7" s="54">
        <f t="shared" si="0"/>
        <v>199.66722129783693</v>
      </c>
      <c r="E7" s="37">
        <v>9</v>
      </c>
      <c r="F7" s="32"/>
    </row>
    <row r="8" spans="1:6" x14ac:dyDescent="0.25">
      <c r="A8" s="38" t="s">
        <v>12</v>
      </c>
      <c r="B8" s="50">
        <v>144757080</v>
      </c>
      <c r="C8" s="42">
        <v>92018</v>
      </c>
      <c r="D8" s="54">
        <f t="shared" si="0"/>
        <v>1573.1387337260101</v>
      </c>
      <c r="E8" s="37">
        <v>0</v>
      </c>
      <c r="F8" s="32"/>
    </row>
    <row r="9" spans="1:6" x14ac:dyDescent="0.25">
      <c r="A9" s="38" t="s">
        <v>13</v>
      </c>
      <c r="B9" s="50">
        <v>58200000</v>
      </c>
      <c r="C9" s="42">
        <v>115906</v>
      </c>
      <c r="D9" s="54">
        <f t="shared" si="0"/>
        <v>502.13103721981605</v>
      </c>
      <c r="E9" s="37">
        <v>3</v>
      </c>
      <c r="F9" s="32"/>
    </row>
    <row r="10" spans="1:6" x14ac:dyDescent="0.25">
      <c r="A10" s="36" t="s">
        <v>15</v>
      </c>
      <c r="B10" s="50">
        <v>28000000</v>
      </c>
      <c r="C10" s="42">
        <v>103135</v>
      </c>
      <c r="D10" s="54">
        <f t="shared" si="0"/>
        <v>271.48882532602897</v>
      </c>
      <c r="E10" s="37">
        <v>7</v>
      </c>
      <c r="F10" s="32"/>
    </row>
    <row r="11" spans="1:6" x14ac:dyDescent="0.25">
      <c r="A11" s="36" t="s">
        <v>100</v>
      </c>
      <c r="B11" s="50">
        <v>53188000</v>
      </c>
      <c r="C11" s="42">
        <v>194585</v>
      </c>
      <c r="D11" s="54">
        <f t="shared" si="0"/>
        <v>273.34069943726394</v>
      </c>
      <c r="E11" s="37">
        <v>7</v>
      </c>
      <c r="F11" s="32"/>
    </row>
    <row r="12" spans="1:6" x14ac:dyDescent="0.25">
      <c r="A12" s="36" t="s">
        <v>16</v>
      </c>
      <c r="B12" s="50">
        <v>23400000</v>
      </c>
      <c r="C12" s="42">
        <v>61381</v>
      </c>
      <c r="D12" s="54">
        <f t="shared" si="0"/>
        <v>381.22546064743159</v>
      </c>
      <c r="E12" s="37">
        <v>4</v>
      </c>
      <c r="F12" s="32"/>
    </row>
    <row r="13" spans="1:6" x14ac:dyDescent="0.25">
      <c r="A13" s="36" t="s">
        <v>17</v>
      </c>
      <c r="B13" s="50">
        <v>50999844.699999996</v>
      </c>
      <c r="C13" s="42">
        <v>129831</v>
      </c>
      <c r="D13" s="54">
        <f t="shared" si="0"/>
        <v>392.81716000030804</v>
      </c>
      <c r="E13" s="37">
        <v>4</v>
      </c>
      <c r="F13" s="32"/>
    </row>
    <row r="14" spans="1:6" x14ac:dyDescent="0.25">
      <c r="A14" s="36" t="s">
        <v>18</v>
      </c>
      <c r="B14" s="50">
        <v>43441176</v>
      </c>
      <c r="C14" s="42">
        <v>61902</v>
      </c>
      <c r="D14" s="54">
        <f t="shared" si="0"/>
        <v>701.773383735582</v>
      </c>
      <c r="E14" s="37">
        <v>1</v>
      </c>
      <c r="F14" s="32"/>
    </row>
    <row r="15" spans="1:6" x14ac:dyDescent="0.25">
      <c r="A15" s="36" t="s">
        <v>19</v>
      </c>
      <c r="B15" s="50">
        <v>38800000</v>
      </c>
      <c r="C15" s="42">
        <v>214187</v>
      </c>
      <c r="D15" s="54">
        <f t="shared" si="0"/>
        <v>181.15011648699502</v>
      </c>
      <c r="E15" s="37">
        <v>9</v>
      </c>
      <c r="F15" s="32"/>
    </row>
    <row r="16" spans="1:6" x14ac:dyDescent="0.25">
      <c r="A16" s="36" t="s">
        <v>101</v>
      </c>
      <c r="B16" s="50">
        <v>54979999</v>
      </c>
      <c r="C16" s="42">
        <v>94732</v>
      </c>
      <c r="D16" s="54">
        <f t="shared" si="0"/>
        <v>580.37409745386981</v>
      </c>
      <c r="E16" s="37">
        <v>2</v>
      </c>
      <c r="F16" s="32"/>
    </row>
    <row r="17" spans="1:6" x14ac:dyDescent="0.25">
      <c r="A17" s="36" t="s">
        <v>102</v>
      </c>
      <c r="B17" s="50">
        <v>62493999.990000002</v>
      </c>
      <c r="C17" s="42">
        <v>1308632</v>
      </c>
      <c r="D17" s="54">
        <f t="shared" si="0"/>
        <v>47.755213069831704</v>
      </c>
      <c r="E17" s="37">
        <v>13</v>
      </c>
      <c r="F17" s="32"/>
    </row>
    <row r="18" spans="1:6" x14ac:dyDescent="0.25">
      <c r="A18" s="36" t="s">
        <v>21</v>
      </c>
      <c r="B18" s="50">
        <v>65386000</v>
      </c>
      <c r="C18" s="42">
        <v>154160</v>
      </c>
      <c r="D18" s="54">
        <f t="shared" si="0"/>
        <v>424.14374675661651</v>
      </c>
      <c r="E18" s="37">
        <v>4</v>
      </c>
      <c r="F18" s="32"/>
    </row>
    <row r="19" spans="1:6" x14ac:dyDescent="0.25">
      <c r="A19" s="36" t="s">
        <v>22</v>
      </c>
      <c r="B19" s="50">
        <v>20920000</v>
      </c>
      <c r="C19" s="42">
        <v>163671</v>
      </c>
      <c r="D19" s="54">
        <f t="shared" si="0"/>
        <v>127.81738976361115</v>
      </c>
      <c r="E19" s="37">
        <v>11</v>
      </c>
      <c r="F19" s="32"/>
    </row>
    <row r="20" spans="1:6" x14ac:dyDescent="0.25">
      <c r="A20" s="36" t="s">
        <v>23</v>
      </c>
      <c r="B20" s="50">
        <v>9102403</v>
      </c>
      <c r="C20" s="42">
        <v>91540</v>
      </c>
      <c r="D20" s="54">
        <f t="shared" si="0"/>
        <v>99.436344767314836</v>
      </c>
      <c r="E20" s="37">
        <v>12</v>
      </c>
      <c r="F20" s="32"/>
    </row>
    <row r="21" spans="1:6" x14ac:dyDescent="0.25">
      <c r="A21" s="36" t="s">
        <v>24</v>
      </c>
      <c r="B21" s="50">
        <v>56500000</v>
      </c>
      <c r="C21" s="42">
        <v>124751</v>
      </c>
      <c r="D21" s="54">
        <f t="shared" si="0"/>
        <v>452.90218114484054</v>
      </c>
      <c r="E21" s="37">
        <v>3</v>
      </c>
      <c r="F21" s="32"/>
    </row>
    <row r="22" spans="1:6" x14ac:dyDescent="0.25">
      <c r="A22" s="36" t="s">
        <v>25</v>
      </c>
      <c r="B22" s="50">
        <v>109894764</v>
      </c>
      <c r="C22" s="42">
        <v>104344</v>
      </c>
      <c r="D22" s="54">
        <f t="shared" si="0"/>
        <v>1053.1967722149811</v>
      </c>
      <c r="E22" s="37">
        <v>0</v>
      </c>
      <c r="F22" s="32"/>
    </row>
    <row r="23" spans="1:6" x14ac:dyDescent="0.25">
      <c r="A23" s="36" t="s">
        <v>26</v>
      </c>
      <c r="B23" s="50">
        <v>36799740</v>
      </c>
      <c r="C23" s="42">
        <v>90528</v>
      </c>
      <c r="D23" s="54">
        <f t="shared" si="0"/>
        <v>406.50119300106047</v>
      </c>
      <c r="E23" s="37">
        <v>4</v>
      </c>
      <c r="F23" s="32"/>
    </row>
    <row r="24" spans="1:6" x14ac:dyDescent="0.25">
      <c r="A24" s="36" t="s">
        <v>27</v>
      </c>
      <c r="B24" s="50">
        <v>34744000</v>
      </c>
      <c r="C24" s="42">
        <v>38330</v>
      </c>
      <c r="D24" s="54">
        <f t="shared" si="0"/>
        <v>906.44403861205319</v>
      </c>
      <c r="E24" s="37">
        <v>0</v>
      </c>
      <c r="F24" s="32"/>
    </row>
    <row r="25" spans="1:6" x14ac:dyDescent="0.25">
      <c r="A25" s="36" t="s">
        <v>28</v>
      </c>
      <c r="B25" s="50">
        <v>18000000</v>
      </c>
      <c r="C25" s="42">
        <v>79782</v>
      </c>
      <c r="D25" s="54">
        <f t="shared" si="0"/>
        <v>225.61480033090172</v>
      </c>
      <c r="E25" s="37">
        <v>8</v>
      </c>
      <c r="F25" s="32"/>
    </row>
    <row r="26" spans="1:6" x14ac:dyDescent="0.25">
      <c r="A26" s="36" t="s">
        <v>29</v>
      </c>
      <c r="B26" s="50">
        <v>26400000</v>
      </c>
      <c r="C26" s="42">
        <v>113153</v>
      </c>
      <c r="D26" s="54">
        <f t="shared" si="0"/>
        <v>233.3124176999284</v>
      </c>
      <c r="E26" s="37">
        <v>8</v>
      </c>
      <c r="F26" s="32"/>
    </row>
    <row r="27" spans="1:6" x14ac:dyDescent="0.25">
      <c r="A27" s="36" t="s">
        <v>30</v>
      </c>
      <c r="B27" s="50">
        <v>28377687</v>
      </c>
      <c r="C27" s="42">
        <v>90653</v>
      </c>
      <c r="D27" s="54">
        <f t="shared" si="0"/>
        <v>313.03638048382294</v>
      </c>
      <c r="E27" s="37">
        <v>6</v>
      </c>
      <c r="F27" s="32"/>
    </row>
    <row r="28" spans="1:6" x14ac:dyDescent="0.25">
      <c r="A28" s="36" t="s">
        <v>31</v>
      </c>
      <c r="B28" s="50">
        <v>13280000</v>
      </c>
      <c r="C28" s="42">
        <v>115014</v>
      </c>
      <c r="D28" s="54">
        <f t="shared" si="0"/>
        <v>115.46420435773037</v>
      </c>
      <c r="E28" s="37">
        <v>12</v>
      </c>
      <c r="F28" s="32"/>
    </row>
    <row r="29" spans="1:6" x14ac:dyDescent="0.25">
      <c r="A29" s="36" t="s">
        <v>32</v>
      </c>
      <c r="B29" s="50">
        <v>36052000</v>
      </c>
      <c r="C29" s="42">
        <v>247887</v>
      </c>
      <c r="D29" s="54">
        <f t="shared" si="0"/>
        <v>145.43723551456912</v>
      </c>
      <c r="E29" s="37">
        <v>11</v>
      </c>
      <c r="F29" s="32"/>
    </row>
    <row r="30" spans="1:6" x14ac:dyDescent="0.25">
      <c r="A30" s="36" t="s">
        <v>33</v>
      </c>
      <c r="B30" s="50">
        <v>18309000</v>
      </c>
      <c r="C30" s="42">
        <v>165271</v>
      </c>
      <c r="D30" s="54">
        <f t="shared" si="0"/>
        <v>110.78168583720071</v>
      </c>
      <c r="E30" s="37">
        <v>12</v>
      </c>
      <c r="F30" s="32"/>
    </row>
    <row r="31" spans="1:6" x14ac:dyDescent="0.25">
      <c r="A31" s="36" t="s">
        <v>34</v>
      </c>
      <c r="B31" s="50">
        <v>2908918</v>
      </c>
      <c r="C31" s="42">
        <v>86336</v>
      </c>
      <c r="D31" s="54">
        <f t="shared" si="0"/>
        <v>33.692990177909564</v>
      </c>
      <c r="E31" s="37">
        <v>13</v>
      </c>
      <c r="F31" s="32"/>
    </row>
    <row r="32" spans="1:6" x14ac:dyDescent="0.25">
      <c r="A32" s="36" t="s">
        <v>35</v>
      </c>
      <c r="B32" s="50">
        <v>72000000</v>
      </c>
      <c r="C32" s="42">
        <v>101604</v>
      </c>
      <c r="D32" s="54">
        <f t="shared" si="0"/>
        <v>708.63351836541869</v>
      </c>
      <c r="E32" s="37">
        <v>1</v>
      </c>
      <c r="F32" s="32"/>
    </row>
    <row r="33" spans="1:6" x14ac:dyDescent="0.25">
      <c r="A33" s="36" t="s">
        <v>36</v>
      </c>
      <c r="B33" s="50">
        <v>14400000</v>
      </c>
      <c r="C33" s="42">
        <v>105572</v>
      </c>
      <c r="D33" s="54">
        <f t="shared" si="0"/>
        <v>136.39980297806235</v>
      </c>
      <c r="E33" s="37">
        <v>11</v>
      </c>
      <c r="F33" s="32"/>
    </row>
    <row r="34" spans="1:6" x14ac:dyDescent="0.25">
      <c r="A34" s="36" t="s">
        <v>37</v>
      </c>
      <c r="B34" s="50">
        <v>59860000</v>
      </c>
      <c r="C34" s="42">
        <v>75370</v>
      </c>
      <c r="D34" s="54">
        <f t="shared" si="0"/>
        <v>794.21520498872235</v>
      </c>
      <c r="E34" s="37">
        <v>1</v>
      </c>
      <c r="F34" s="32"/>
    </row>
    <row r="35" spans="1:6" x14ac:dyDescent="0.25">
      <c r="A35" s="36" t="s">
        <v>38</v>
      </c>
      <c r="B35" s="50">
        <v>15078037</v>
      </c>
      <c r="C35" s="42">
        <v>174811</v>
      </c>
      <c r="D35" s="54">
        <f t="shared" ref="D35:D66" si="1">B35/C35</f>
        <v>86.253365062839293</v>
      </c>
      <c r="E35" s="37">
        <v>13</v>
      </c>
      <c r="F35" s="32"/>
    </row>
    <row r="36" spans="1:6" x14ac:dyDescent="0.25">
      <c r="A36" s="36" t="s">
        <v>39</v>
      </c>
      <c r="B36" s="50">
        <v>57528496.25</v>
      </c>
      <c r="C36" s="42">
        <v>119655</v>
      </c>
      <c r="D36" s="54">
        <f t="shared" si="1"/>
        <v>480.78639630604653</v>
      </c>
      <c r="E36" s="37">
        <v>3</v>
      </c>
      <c r="F36" s="32"/>
    </row>
    <row r="37" spans="1:6" x14ac:dyDescent="0.25">
      <c r="A37" s="36" t="s">
        <v>40</v>
      </c>
      <c r="B37" s="50">
        <v>15840000</v>
      </c>
      <c r="C37" s="42">
        <v>86486</v>
      </c>
      <c r="D37" s="54">
        <f t="shared" si="1"/>
        <v>183.15103022454502</v>
      </c>
      <c r="E37" s="37">
        <v>9</v>
      </c>
      <c r="F37" s="32"/>
    </row>
    <row r="38" spans="1:6" x14ac:dyDescent="0.25">
      <c r="A38" s="36" t="s">
        <v>41</v>
      </c>
      <c r="B38" s="50">
        <v>3300000</v>
      </c>
      <c r="C38" s="42">
        <v>108352</v>
      </c>
      <c r="D38" s="54">
        <f t="shared" si="1"/>
        <v>30.456290608387476</v>
      </c>
      <c r="E38" s="37">
        <v>13</v>
      </c>
      <c r="F38" s="32"/>
    </row>
    <row r="39" spans="1:6" x14ac:dyDescent="0.25">
      <c r="A39" s="36" t="s">
        <v>42</v>
      </c>
      <c r="B39" s="50">
        <v>23400000</v>
      </c>
      <c r="C39" s="42">
        <v>129136</v>
      </c>
      <c r="D39" s="54">
        <f t="shared" si="1"/>
        <v>181.20431173336638</v>
      </c>
      <c r="E39" s="37">
        <v>9</v>
      </c>
      <c r="F39" s="32"/>
    </row>
    <row r="40" spans="1:6" x14ac:dyDescent="0.25">
      <c r="A40" s="36" t="s">
        <v>43</v>
      </c>
      <c r="B40" s="50">
        <v>19200000</v>
      </c>
      <c r="C40" s="42">
        <v>112049</v>
      </c>
      <c r="D40" s="54">
        <f t="shared" si="1"/>
        <v>171.35360422672224</v>
      </c>
      <c r="E40" s="37">
        <v>10</v>
      </c>
      <c r="F40" s="32"/>
    </row>
    <row r="41" spans="1:6" x14ac:dyDescent="0.25">
      <c r="A41" s="36" t="s">
        <v>44</v>
      </c>
      <c r="B41" s="50">
        <v>39250000</v>
      </c>
      <c r="C41" s="42">
        <v>110240</v>
      </c>
      <c r="D41" s="55">
        <f t="shared" si="1"/>
        <v>356.04136429608127</v>
      </c>
      <c r="E41" s="37">
        <v>5</v>
      </c>
      <c r="F41" s="32"/>
    </row>
    <row r="42" spans="1:6" x14ac:dyDescent="0.25">
      <c r="A42" s="36" t="s">
        <v>45</v>
      </c>
      <c r="B42" s="50">
        <v>39227975</v>
      </c>
      <c r="C42" s="42">
        <v>151680</v>
      </c>
      <c r="D42" s="54">
        <f t="shared" si="1"/>
        <v>258.62325290084391</v>
      </c>
      <c r="E42" s="37">
        <v>7</v>
      </c>
      <c r="F42" s="32"/>
    </row>
    <row r="43" spans="1:6" ht="15.75" thickBot="1" x14ac:dyDescent="0.3">
      <c r="A43" s="36" t="s">
        <v>46</v>
      </c>
      <c r="B43" s="50">
        <v>15200000</v>
      </c>
      <c r="C43" s="42">
        <v>99873</v>
      </c>
      <c r="D43" s="53">
        <f t="shared" si="1"/>
        <v>152.19328547255014</v>
      </c>
      <c r="E43" s="37">
        <v>10</v>
      </c>
      <c r="F43" s="32"/>
    </row>
    <row r="44" spans="1:6" x14ac:dyDescent="0.25">
      <c r="A44" s="36" t="s">
        <v>47</v>
      </c>
      <c r="B44" s="50">
        <v>82520000</v>
      </c>
      <c r="C44" s="42">
        <v>234939</v>
      </c>
      <c r="D44" s="52">
        <f t="shared" si="1"/>
        <v>351.24010913471159</v>
      </c>
      <c r="E44" s="37">
        <v>5</v>
      </c>
      <c r="F44" s="32"/>
    </row>
    <row r="45" spans="1:6" x14ac:dyDescent="0.25">
      <c r="A45" s="36" t="s">
        <v>48</v>
      </c>
      <c r="B45" s="50">
        <v>66200000</v>
      </c>
      <c r="C45" s="42">
        <v>176254</v>
      </c>
      <c r="D45" s="54">
        <f t="shared" si="1"/>
        <v>375.59431275318576</v>
      </c>
      <c r="E45" s="37">
        <v>4</v>
      </c>
      <c r="F45" s="32"/>
    </row>
    <row r="46" spans="1:6" x14ac:dyDescent="0.25">
      <c r="A46" s="36" t="s">
        <v>49</v>
      </c>
      <c r="B46" s="50">
        <v>15600000</v>
      </c>
      <c r="C46" s="42">
        <v>321273</v>
      </c>
      <c r="D46" s="54">
        <f t="shared" si="1"/>
        <v>48.556834841396572</v>
      </c>
      <c r="E46" s="37">
        <v>13</v>
      </c>
      <c r="F46" s="32"/>
    </row>
    <row r="47" spans="1:6" x14ac:dyDescent="0.25">
      <c r="A47" s="36" t="s">
        <v>50</v>
      </c>
      <c r="B47" s="50">
        <v>118540000</v>
      </c>
      <c r="C47" s="42">
        <v>173329</v>
      </c>
      <c r="D47" s="54">
        <f t="shared" si="1"/>
        <v>683.90171292743855</v>
      </c>
      <c r="E47" s="37">
        <v>1</v>
      </c>
      <c r="F47" s="32"/>
    </row>
    <row r="48" spans="1:6" x14ac:dyDescent="0.25">
      <c r="A48" s="36" t="s">
        <v>51</v>
      </c>
      <c r="B48" s="50">
        <v>27500000</v>
      </c>
      <c r="C48" s="42">
        <v>72226</v>
      </c>
      <c r="D48" s="54">
        <f t="shared" si="1"/>
        <v>380.74931465123365</v>
      </c>
      <c r="E48" s="37">
        <v>4</v>
      </c>
      <c r="F48" s="32"/>
    </row>
    <row r="49" spans="1:6" x14ac:dyDescent="0.25">
      <c r="A49" s="36" t="s">
        <v>52</v>
      </c>
      <c r="B49" s="50">
        <v>7200000</v>
      </c>
      <c r="C49" s="42">
        <v>71308</v>
      </c>
      <c r="D49" s="54">
        <f t="shared" si="1"/>
        <v>100.97043809951198</v>
      </c>
      <c r="E49" s="37">
        <v>12</v>
      </c>
      <c r="F49" s="32"/>
    </row>
    <row r="50" spans="1:6" x14ac:dyDescent="0.25">
      <c r="A50" s="36" t="s">
        <v>53</v>
      </c>
      <c r="B50" s="50">
        <v>16400000</v>
      </c>
      <c r="C50" s="42">
        <v>63004</v>
      </c>
      <c r="D50" s="54">
        <f t="shared" si="1"/>
        <v>260.30093327407786</v>
      </c>
      <c r="E50" s="37">
        <v>7</v>
      </c>
      <c r="F50" s="32"/>
    </row>
    <row r="51" spans="1:6" x14ac:dyDescent="0.25">
      <c r="A51" s="36" t="s">
        <v>54</v>
      </c>
      <c r="B51" s="50">
        <v>3326000</v>
      </c>
      <c r="C51" s="42">
        <v>191599</v>
      </c>
      <c r="D51" s="54">
        <f t="shared" si="1"/>
        <v>17.359172020730796</v>
      </c>
      <c r="E51" s="37">
        <v>13</v>
      </c>
      <c r="F51" s="32"/>
    </row>
    <row r="52" spans="1:6" x14ac:dyDescent="0.25">
      <c r="A52" s="36" t="s">
        <v>55</v>
      </c>
      <c r="B52" s="50">
        <v>0</v>
      </c>
      <c r="C52" s="42">
        <v>79278</v>
      </c>
      <c r="D52" s="54">
        <f t="shared" si="1"/>
        <v>0</v>
      </c>
      <c r="E52" s="37">
        <v>14</v>
      </c>
      <c r="F52" s="32"/>
    </row>
    <row r="53" spans="1:6" x14ac:dyDescent="0.25">
      <c r="A53" s="36" t="s">
        <v>58</v>
      </c>
      <c r="B53" s="50">
        <v>12000000</v>
      </c>
      <c r="C53" s="42">
        <v>180945</v>
      </c>
      <c r="D53" s="54">
        <f t="shared" si="1"/>
        <v>66.318494570173257</v>
      </c>
      <c r="E53" s="37">
        <v>13</v>
      </c>
      <c r="F53" s="32"/>
    </row>
    <row r="54" spans="1:6" x14ac:dyDescent="0.25">
      <c r="A54" s="36" t="s">
        <v>56</v>
      </c>
      <c r="B54" s="50">
        <v>15491400</v>
      </c>
      <c r="C54" s="42">
        <v>146004</v>
      </c>
      <c r="D54" s="54">
        <f t="shared" si="1"/>
        <v>106.10257253225939</v>
      </c>
      <c r="E54" s="37">
        <v>12</v>
      </c>
      <c r="F54" s="32"/>
    </row>
    <row r="55" spans="1:6" x14ac:dyDescent="0.25">
      <c r="A55" s="36" t="s">
        <v>59</v>
      </c>
      <c r="B55" s="50">
        <v>68999990</v>
      </c>
      <c r="C55" s="42">
        <v>50971</v>
      </c>
      <c r="D55" s="54">
        <f t="shared" si="1"/>
        <v>1353.7107374781738</v>
      </c>
      <c r="E55" s="37">
        <v>0</v>
      </c>
      <c r="F55" s="32"/>
    </row>
    <row r="56" spans="1:6" x14ac:dyDescent="0.25">
      <c r="A56" s="36" t="s">
        <v>60</v>
      </c>
      <c r="B56" s="50">
        <v>103564975.55</v>
      </c>
      <c r="C56" s="42">
        <v>108587</v>
      </c>
      <c r="D56" s="54">
        <f t="shared" si="1"/>
        <v>953.75114470424637</v>
      </c>
      <c r="E56" s="37">
        <v>0</v>
      </c>
      <c r="F56" s="32"/>
    </row>
    <row r="57" spans="1:6" x14ac:dyDescent="0.25">
      <c r="A57" s="36" t="s">
        <v>61</v>
      </c>
      <c r="B57" s="50">
        <v>74399471</v>
      </c>
      <c r="C57" s="42">
        <v>129925</v>
      </c>
      <c r="D57" s="54">
        <f t="shared" si="1"/>
        <v>572.63398883971524</v>
      </c>
      <c r="E57" s="37">
        <v>2</v>
      </c>
      <c r="F57" s="32"/>
    </row>
    <row r="58" spans="1:6" x14ac:dyDescent="0.25">
      <c r="A58" s="36" t="s">
        <v>62</v>
      </c>
      <c r="B58" s="50">
        <v>71680844.799999997</v>
      </c>
      <c r="C58" s="42">
        <v>114778</v>
      </c>
      <c r="D58" s="54">
        <f t="shared" si="1"/>
        <v>624.51728380003135</v>
      </c>
      <c r="E58" s="37">
        <v>2</v>
      </c>
      <c r="F58" s="32"/>
    </row>
    <row r="59" spans="1:6" x14ac:dyDescent="0.25">
      <c r="A59" s="36" t="s">
        <v>63</v>
      </c>
      <c r="B59" s="50">
        <v>4800000</v>
      </c>
      <c r="C59" s="42">
        <v>55565</v>
      </c>
      <c r="D59" s="54">
        <f t="shared" si="1"/>
        <v>86.385314496535585</v>
      </c>
      <c r="E59" s="37">
        <v>13</v>
      </c>
      <c r="F59" s="32"/>
    </row>
    <row r="60" spans="1:6" x14ac:dyDescent="0.25">
      <c r="A60" s="36" t="s">
        <v>64</v>
      </c>
      <c r="B60" s="50">
        <v>11129887</v>
      </c>
      <c r="C60" s="42">
        <v>48966</v>
      </c>
      <c r="D60" s="54">
        <f t="shared" si="1"/>
        <v>227.29826818608831</v>
      </c>
      <c r="E60" s="37">
        <v>8</v>
      </c>
      <c r="F60" s="32"/>
    </row>
    <row r="61" spans="1:6" x14ac:dyDescent="0.25">
      <c r="A61" s="36" t="s">
        <v>65</v>
      </c>
      <c r="B61" s="50">
        <v>28049999.699999999</v>
      </c>
      <c r="C61" s="42">
        <v>79088</v>
      </c>
      <c r="D61" s="54">
        <f t="shared" si="1"/>
        <v>354.66821388832693</v>
      </c>
      <c r="E61" s="37">
        <v>5</v>
      </c>
      <c r="F61" s="32"/>
    </row>
    <row r="62" spans="1:6" x14ac:dyDescent="0.25">
      <c r="A62" s="36" t="s">
        <v>99</v>
      </c>
      <c r="B62" s="50">
        <v>12600000</v>
      </c>
      <c r="C62" s="42">
        <v>73882</v>
      </c>
      <c r="D62" s="54">
        <f t="shared" si="1"/>
        <v>170.54221596599984</v>
      </c>
      <c r="E62" s="37">
        <v>10</v>
      </c>
      <c r="F62" s="32"/>
    </row>
    <row r="63" spans="1:6" x14ac:dyDescent="0.25">
      <c r="A63" s="36" t="s">
        <v>66</v>
      </c>
      <c r="B63" s="50">
        <v>5197000</v>
      </c>
      <c r="C63" s="42">
        <v>88342</v>
      </c>
      <c r="D63" s="54">
        <f t="shared" si="1"/>
        <v>58.828190441692513</v>
      </c>
      <c r="E63" s="37">
        <v>13</v>
      </c>
      <c r="F63" s="32"/>
    </row>
    <row r="64" spans="1:6" x14ac:dyDescent="0.25">
      <c r="A64" s="36" t="s">
        <v>67</v>
      </c>
      <c r="B64" s="50">
        <v>1197128</v>
      </c>
      <c r="C64" s="42">
        <v>70738</v>
      </c>
      <c r="D64" s="54">
        <f t="shared" si="1"/>
        <v>16.923407503746219</v>
      </c>
      <c r="E64" s="37">
        <v>13</v>
      </c>
      <c r="F64" s="32"/>
    </row>
    <row r="65" spans="1:6" x14ac:dyDescent="0.25">
      <c r="A65" s="36" t="s">
        <v>68</v>
      </c>
      <c r="B65" s="50">
        <v>38873577</v>
      </c>
      <c r="C65" s="42">
        <v>104401</v>
      </c>
      <c r="D65" s="54">
        <f t="shared" si="1"/>
        <v>372.34870355647934</v>
      </c>
      <c r="E65" s="37">
        <v>4</v>
      </c>
      <c r="F65" s="32"/>
    </row>
    <row r="66" spans="1:6" x14ac:dyDescent="0.25">
      <c r="A66" s="36" t="s">
        <v>69</v>
      </c>
      <c r="B66" s="50">
        <v>56166727</v>
      </c>
      <c r="C66" s="42">
        <v>120711</v>
      </c>
      <c r="D66" s="54">
        <f t="shared" si="1"/>
        <v>465.2991608055604</v>
      </c>
      <c r="E66" s="37">
        <v>3</v>
      </c>
      <c r="F66" s="32"/>
    </row>
    <row r="67" spans="1:6" x14ac:dyDescent="0.25">
      <c r="A67" s="36" t="s">
        <v>70</v>
      </c>
      <c r="B67" s="50">
        <v>42188812</v>
      </c>
      <c r="C67" s="42">
        <v>102497</v>
      </c>
      <c r="D67" s="54">
        <f t="shared" ref="D67:D98" si="2">B67/C67</f>
        <v>411.61021298184335</v>
      </c>
      <c r="E67" s="37">
        <v>4</v>
      </c>
      <c r="F67" s="32"/>
    </row>
    <row r="68" spans="1:6" x14ac:dyDescent="0.25">
      <c r="A68" s="36" t="s">
        <v>71</v>
      </c>
      <c r="B68" s="50">
        <v>46000000</v>
      </c>
      <c r="C68" s="42">
        <v>53587</v>
      </c>
      <c r="D68" s="54">
        <f t="shared" si="2"/>
        <v>858.41715341407428</v>
      </c>
      <c r="E68" s="37">
        <v>1</v>
      </c>
      <c r="F68" s="32"/>
    </row>
    <row r="69" spans="1:6" x14ac:dyDescent="0.25">
      <c r="A69" s="36" t="s">
        <v>72</v>
      </c>
      <c r="B69" s="50">
        <v>25993385</v>
      </c>
      <c r="C69" s="42">
        <v>128610</v>
      </c>
      <c r="D69" s="54">
        <f t="shared" si="2"/>
        <v>202.11013918046808</v>
      </c>
      <c r="E69" s="37">
        <v>9</v>
      </c>
      <c r="F69" s="32"/>
    </row>
    <row r="70" spans="1:6" x14ac:dyDescent="0.25">
      <c r="A70" s="36" t="s">
        <v>73</v>
      </c>
      <c r="B70" s="50">
        <v>50600000</v>
      </c>
      <c r="C70" s="42">
        <v>118240</v>
      </c>
      <c r="D70" s="54">
        <f t="shared" si="2"/>
        <v>427.94316644113667</v>
      </c>
      <c r="E70" s="37">
        <v>4</v>
      </c>
      <c r="F70" s="32"/>
    </row>
    <row r="71" spans="1:6" x14ac:dyDescent="0.25">
      <c r="A71" s="36" t="s">
        <v>74</v>
      </c>
      <c r="B71" s="50">
        <v>41120000</v>
      </c>
      <c r="C71" s="42">
        <v>111069</v>
      </c>
      <c r="D71" s="54">
        <f t="shared" si="2"/>
        <v>370.22031349881604</v>
      </c>
      <c r="E71" s="37">
        <v>5</v>
      </c>
      <c r="F71" s="32"/>
    </row>
    <row r="72" spans="1:6" x14ac:dyDescent="0.25">
      <c r="A72" s="36" t="s">
        <v>75</v>
      </c>
      <c r="B72" s="50">
        <v>241183800</v>
      </c>
      <c r="C72" s="42">
        <v>142306</v>
      </c>
      <c r="D72" s="54">
        <f t="shared" si="2"/>
        <v>1694.8252357595604</v>
      </c>
      <c r="E72" s="37">
        <v>0</v>
      </c>
      <c r="F72" s="32"/>
    </row>
    <row r="73" spans="1:6" x14ac:dyDescent="0.25">
      <c r="A73" s="36" t="s">
        <v>76</v>
      </c>
      <c r="B73" s="50">
        <v>16439998</v>
      </c>
      <c r="C73" s="42">
        <v>119407</v>
      </c>
      <c r="D73" s="54">
        <f t="shared" si="2"/>
        <v>137.68035374810523</v>
      </c>
      <c r="E73" s="37">
        <v>11</v>
      </c>
      <c r="F73" s="32"/>
    </row>
    <row r="74" spans="1:6" x14ac:dyDescent="0.25">
      <c r="A74" s="36" t="s">
        <v>77</v>
      </c>
      <c r="B74" s="50">
        <v>84100198.200000003</v>
      </c>
      <c r="C74" s="42">
        <v>138242</v>
      </c>
      <c r="D74" s="54">
        <f t="shared" si="2"/>
        <v>608.3549008260876</v>
      </c>
      <c r="E74" s="37">
        <v>2</v>
      </c>
      <c r="F74" s="32"/>
    </row>
    <row r="75" spans="1:6" x14ac:dyDescent="0.25">
      <c r="A75" s="36" t="s">
        <v>78</v>
      </c>
      <c r="B75" s="50">
        <v>12750000</v>
      </c>
      <c r="C75" s="42">
        <v>143332</v>
      </c>
      <c r="D75" s="54">
        <f t="shared" si="2"/>
        <v>88.954315854100969</v>
      </c>
      <c r="E75" s="37">
        <v>13</v>
      </c>
      <c r="F75" s="32"/>
    </row>
    <row r="76" spans="1:6" x14ac:dyDescent="0.25">
      <c r="A76" s="36" t="s">
        <v>79</v>
      </c>
      <c r="B76" s="50">
        <v>45100000</v>
      </c>
      <c r="C76" s="42">
        <v>91645</v>
      </c>
      <c r="D76" s="54">
        <f t="shared" si="2"/>
        <v>492.11631840253153</v>
      </c>
      <c r="E76" s="37">
        <v>3</v>
      </c>
      <c r="F76" s="32"/>
    </row>
    <row r="77" spans="1:6" x14ac:dyDescent="0.25">
      <c r="A77" s="36" t="s">
        <v>80</v>
      </c>
      <c r="B77" s="50">
        <v>39240000</v>
      </c>
      <c r="C77" s="42">
        <v>191711</v>
      </c>
      <c r="D77" s="54">
        <f t="shared" si="2"/>
        <v>204.68309069380473</v>
      </c>
      <c r="E77" s="37">
        <v>9</v>
      </c>
      <c r="F77" s="32"/>
    </row>
    <row r="78" spans="1:6" x14ac:dyDescent="0.25">
      <c r="A78" s="36" t="s">
        <v>81</v>
      </c>
      <c r="B78" s="50">
        <v>86650000</v>
      </c>
      <c r="C78" s="42">
        <v>114104</v>
      </c>
      <c r="D78" s="54">
        <f t="shared" si="2"/>
        <v>759.39493795134263</v>
      </c>
      <c r="E78" s="37">
        <v>1</v>
      </c>
      <c r="F78" s="32"/>
    </row>
    <row r="79" spans="1:6" ht="15.75" thickBot="1" x14ac:dyDescent="0.3">
      <c r="A79" s="44" t="s">
        <v>103</v>
      </c>
      <c r="B79" s="51">
        <v>43106520</v>
      </c>
      <c r="C79" s="43">
        <v>118094</v>
      </c>
      <c r="D79" s="56">
        <f t="shared" si="2"/>
        <v>365.01871390587161</v>
      </c>
      <c r="E79" s="45">
        <v>5</v>
      </c>
      <c r="F79" s="32"/>
    </row>
    <row r="80" spans="1:6" x14ac:dyDescent="0.25">
      <c r="A80" s="20"/>
    </row>
  </sheetData>
  <sortState ref="A3:E79">
    <sortCondition ref="A58"/>
  </sortState>
  <mergeCells count="1">
    <mergeCell ref="A1:E1"/>
  </mergeCells>
  <pageMargins left="0.70866141732283472" right="0.70866141732283472" top="0.98425196850393704" bottom="0.78740157480314965" header="0.31496062992125984" footer="0.31496062992125984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výpočet PČB </vt:lpstr>
      <vt:lpstr>PČB A VB</vt:lpstr>
      <vt:lpstr>PČB</vt:lpstr>
      <vt:lpstr>PČB!Názvy_tisku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Novotná Lenka</cp:lastModifiedBy>
  <cp:lastPrinted>2015-01-07T07:55:33Z</cp:lastPrinted>
  <dcterms:created xsi:type="dcterms:W3CDTF">2014-12-15T09:27:24Z</dcterms:created>
  <dcterms:modified xsi:type="dcterms:W3CDTF">2019-10-18T10:19:39Z</dcterms:modified>
</cp:coreProperties>
</file>