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MAP II\MAP IV\02_Řídicí výbor\6. jednani RV_10122025\02_Schvalované dokumenty\"/>
    </mc:Choice>
  </mc:AlternateContent>
  <bookViews>
    <workbookView xWindow="0" yWindow="0" windowWidth="28800" windowHeight="11700" tabRatio="710" firstSheet="2" activeTab="3"/>
  </bookViews>
  <sheets>
    <sheet name="Pokyny, info" sheetId="9" state="hidden" r:id="rId1"/>
    <sheet name="Info a pokyny" sheetId="10" state="hidden" r:id="rId2"/>
    <sheet name="MŠ" sheetId="6" r:id="rId3"/>
    <sheet name="ZŠ" sheetId="7" r:id="rId4"/>
    <sheet name="zajmové, neformalní, cel" sheetId="8" r:id="rId5"/>
  </sheets>
  <definedNames>
    <definedName name="_xlnm.Print_Titles" localSheetId="2">MŠ!$2:$3</definedName>
    <definedName name="_xlnm.Print_Titles" localSheetId="3">ZŠ!$2:$4</definedName>
    <definedName name="_xlnm.Print_Area" localSheetId="1">'Info a pokyny'!$A$1:$X$30</definedName>
    <definedName name="_xlnm.Print_Area" localSheetId="2">MŠ!$A$1:$S$57</definedName>
    <definedName name="_xlnm.Print_Area" localSheetId="4">'zajmové, neformalní, cel'!$A$1:$T$23</definedName>
    <definedName name="_xlnm.Print_Area" localSheetId="3">ZŠ!$A$1:$Z$218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13" i="7" l="1"/>
  <c r="L11" i="8" l="1"/>
  <c r="M110" i="7"/>
  <c r="M111" i="7"/>
  <c r="M109" i="7"/>
  <c r="M66" i="7" l="1"/>
  <c r="M67" i="7"/>
  <c r="M68" i="7"/>
  <c r="M65" i="7"/>
  <c r="M63" i="7"/>
  <c r="M49" i="7"/>
  <c r="M185" i="7"/>
  <c r="M169" i="7"/>
  <c r="M157" i="7"/>
  <c r="M141" i="7"/>
  <c r="M127" i="7"/>
  <c r="M112" i="7"/>
  <c r="M98" i="7"/>
  <c r="M77" i="7"/>
  <c r="M69" i="7"/>
  <c r="M50" i="7"/>
  <c r="M24" i="7"/>
  <c r="M27" i="7" l="1"/>
  <c r="L22" i="8" l="1"/>
  <c r="M184" i="7"/>
  <c r="M162" i="7"/>
  <c r="M148" i="7"/>
  <c r="M75" i="7"/>
  <c r="M74" i="7"/>
  <c r="M73" i="7"/>
  <c r="M72" i="7"/>
  <c r="M71" i="7"/>
  <c r="M70" i="7"/>
  <c r="M62" i="7" l="1"/>
  <c r="M61" i="7"/>
  <c r="M60" i="7"/>
  <c r="M40" i="7" l="1"/>
  <c r="M15" i="7" l="1"/>
  <c r="M48" i="7" l="1"/>
  <c r="M204" i="7" l="1"/>
  <c r="M203" i="7"/>
  <c r="M84" i="7" l="1"/>
  <c r="M83" i="7"/>
  <c r="M105" i="7" l="1"/>
  <c r="L17" i="8"/>
  <c r="L16" i="8"/>
  <c r="L15" i="8"/>
  <c r="L14" i="8"/>
  <c r="L13" i="8"/>
  <c r="L12" i="8"/>
  <c r="L7" i="8" l="1"/>
  <c r="L6" i="8"/>
  <c r="L5" i="8"/>
  <c r="M176" i="7" l="1"/>
  <c r="M177" i="7"/>
  <c r="M178" i="7"/>
  <c r="M179" i="7"/>
  <c r="M180" i="7"/>
  <c r="M181" i="7"/>
  <c r="M182" i="7"/>
  <c r="M183" i="7"/>
  <c r="M175" i="7"/>
  <c r="M168" i="7"/>
  <c r="M164" i="7"/>
  <c r="M165" i="7"/>
  <c r="M163" i="7"/>
  <c r="M161" i="7"/>
  <c r="M152" i="7"/>
  <c r="M153" i="7"/>
  <c r="M154" i="7"/>
  <c r="M155" i="7"/>
  <c r="M156" i="7"/>
  <c r="M151" i="7"/>
  <c r="M136" i="7"/>
  <c r="M137" i="7"/>
  <c r="M138" i="7"/>
  <c r="M139" i="7"/>
  <c r="M140" i="7"/>
  <c r="M135" i="7"/>
  <c r="M120" i="7"/>
  <c r="M121" i="7"/>
  <c r="M122" i="7"/>
  <c r="M123" i="7"/>
  <c r="M124" i="7"/>
  <c r="M125" i="7"/>
  <c r="M126" i="7"/>
  <c r="M119" i="7"/>
  <c r="M107" i="7"/>
  <c r="M108" i="7"/>
  <c r="M106" i="7"/>
  <c r="M96" i="7"/>
  <c r="M93" i="7"/>
  <c r="M91" i="7"/>
  <c r="M58" i="7"/>
  <c r="M59" i="7"/>
  <c r="M57" i="7"/>
  <c r="M38" i="7"/>
  <c r="M39" i="7"/>
  <c r="M41" i="7"/>
  <c r="M42" i="7"/>
  <c r="M43" i="7"/>
  <c r="M44" i="7"/>
  <c r="M45" i="7"/>
  <c r="M46" i="7"/>
  <c r="M47" i="7"/>
  <c r="M37" i="7"/>
  <c r="M16" i="7"/>
  <c r="M17" i="7"/>
  <c r="M18" i="7"/>
  <c r="M19" i="7"/>
  <c r="M20" i="7"/>
  <c r="M21" i="7"/>
  <c r="M22" i="7"/>
  <c r="M23" i="7"/>
  <c r="M35" i="6" l="1"/>
  <c r="M32" i="6"/>
  <c r="M31" i="6"/>
  <c r="M33" i="6"/>
  <c r="M132" i="7"/>
  <c r="M211" i="7" l="1"/>
  <c r="M210" i="7"/>
  <c r="M206" i="7"/>
  <c r="M43" i="6" l="1"/>
  <c r="M40" i="6"/>
  <c r="M39" i="6"/>
  <c r="M38" i="6"/>
  <c r="M37" i="6"/>
  <c r="M36" i="6"/>
  <c r="M54" i="6" l="1"/>
  <c r="M209" i="7" l="1"/>
  <c r="M4" i="6" l="1"/>
  <c r="M57" i="6" l="1"/>
  <c r="M55" i="6"/>
  <c r="M53" i="6"/>
  <c r="M134" i="7" l="1"/>
  <c r="M149" i="7"/>
  <c r="M133" i="7"/>
  <c r="M11" i="7" l="1"/>
  <c r="M25" i="7" l="1"/>
  <c r="M9" i="6" l="1"/>
  <c r="M10" i="6"/>
  <c r="M8" i="6"/>
  <c r="M7" i="6"/>
  <c r="M118" i="7"/>
  <c r="M117" i="7"/>
  <c r="M116" i="7"/>
  <c r="M115" i="7"/>
  <c r="M114" i="7"/>
  <c r="M113" i="7"/>
  <c r="M104" i="7"/>
  <c r="M103" i="7"/>
  <c r="M102" i="7"/>
  <c r="M101" i="7"/>
  <c r="M100" i="7"/>
  <c r="M99" i="7"/>
  <c r="M56" i="7"/>
  <c r="M55" i="7"/>
  <c r="M54" i="7"/>
  <c r="M53" i="7"/>
  <c r="M52" i="7"/>
  <c r="M51" i="7"/>
  <c r="M36" i="7"/>
  <c r="M35" i="7"/>
  <c r="M34" i="7"/>
  <c r="M33" i="7"/>
  <c r="M32" i="7"/>
  <c r="M31" i="7"/>
  <c r="M30" i="7"/>
  <c r="M29" i="7"/>
  <c r="M28" i="7"/>
  <c r="M26" i="7"/>
  <c r="M14" i="7"/>
  <c r="M13" i="7"/>
  <c r="M12" i="7"/>
  <c r="M10" i="7"/>
  <c r="M5" i="7"/>
  <c r="M9" i="7"/>
  <c r="M8" i="7"/>
  <c r="M202" i="7" l="1"/>
  <c r="M42" i="6" l="1"/>
  <c r="M201" i="7" l="1"/>
  <c r="M200" i="7"/>
  <c r="M199" i="7"/>
  <c r="M198" i="7"/>
  <c r="M49" i="6" l="1"/>
  <c r="L10" i="8" l="1"/>
  <c r="L20" i="8"/>
  <c r="M34" i="6"/>
  <c r="M41" i="6"/>
  <c r="M44" i="6"/>
  <c r="M45" i="6"/>
  <c r="M46" i="6"/>
  <c r="M47" i="6"/>
  <c r="M48" i="6"/>
  <c r="M51" i="6"/>
  <c r="M52" i="6"/>
  <c r="M29" i="6"/>
  <c r="M24" i="6"/>
  <c r="M25" i="6"/>
  <c r="M26" i="6"/>
  <c r="M6" i="6"/>
  <c r="M11" i="6"/>
  <c r="M12" i="6"/>
  <c r="M13" i="6"/>
  <c r="M14" i="6"/>
  <c r="M15" i="6"/>
  <c r="M16" i="6"/>
  <c r="M17" i="6"/>
  <c r="M18" i="6"/>
  <c r="M19" i="6"/>
  <c r="M20" i="6"/>
  <c r="M21" i="6"/>
  <c r="M22" i="6"/>
  <c r="M5" i="6"/>
  <c r="M214" i="7"/>
  <c r="M215" i="7"/>
  <c r="M208" i="7"/>
  <c r="M186" i="7"/>
  <c r="M189" i="7"/>
  <c r="M190" i="7"/>
  <c r="M191" i="7"/>
  <c r="M193" i="7"/>
  <c r="M194" i="7"/>
  <c r="M205" i="7"/>
  <c r="M172" i="7"/>
  <c r="M158" i="7"/>
  <c r="M160" i="7"/>
  <c r="M87" i="7"/>
  <c r="M76" i="7"/>
</calcChain>
</file>

<file path=xl/comments1.xml><?xml version="1.0" encoding="utf-8"?>
<comments xmlns="http://schemas.openxmlformats.org/spreadsheetml/2006/main">
  <authors>
    <author>Kloubková Barbora</author>
  </authors>
  <commentList>
    <comment ref="G145" authorId="0" shapeId="0">
      <text>
        <r>
          <rPr>
            <b/>
            <sz val="9"/>
            <color indexed="81"/>
            <rFont val="Tahoma"/>
            <family val="2"/>
            <charset val="238"/>
          </rPr>
          <t>Kloubková Barbora:</t>
        </r>
        <r>
          <rPr>
            <sz val="9"/>
            <color indexed="81"/>
            <rFont val="Tahoma"/>
            <family val="2"/>
            <charset val="238"/>
          </rPr>
          <t xml:space="preserve">
Ujasnit s projektantem záměry</t>
        </r>
      </text>
    </comment>
  </commentList>
</comments>
</file>

<file path=xl/sharedStrings.xml><?xml version="1.0" encoding="utf-8"?>
<sst xmlns="http://schemas.openxmlformats.org/spreadsheetml/2006/main" count="3013" uniqueCount="855">
  <si>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</si>
  <si>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</si>
  <si>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</si>
  <si>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</si>
  <si>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</si>
  <si>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</si>
  <si>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</si>
  <si>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</si>
  <si>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elektronickým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</si>
  <si>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</si>
  <si>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</si>
  <si>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</si>
  <si>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</si>
  <si>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</si>
  <si>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</si>
  <si>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</si>
  <si>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</si>
  <si>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</si>
  <si>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</si>
  <si>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</si>
  <si>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</si>
  <si>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</si>
  <si>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</si>
  <si>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</si>
  <si>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</si>
  <si>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</si>
  <si>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</si>
  <si>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</si>
  <si>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</si>
  <si>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</si>
  <si>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</si>
  <si>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</si>
  <si>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</si>
  <si>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</si>
  <si>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</si>
  <si>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</si>
  <si>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</si>
  <si>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</si>
  <si>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t>s vazbou na podporovanou oblast</t>
  </si>
  <si>
    <t>rekonstrukce učeben neúplných škol v CLLD</t>
  </si>
  <si>
    <t>budování zázemí družin a školních klubů</t>
  </si>
  <si>
    <r>
      <t>polytech. vzdělávání</t>
    </r>
    <r>
      <rPr>
        <vertAlign val="superscript"/>
        <sz val="10"/>
        <color theme="1"/>
        <rFont val="Calibri"/>
        <family val="2"/>
        <charset val="238"/>
        <scheme val="minor"/>
      </rPr>
      <t>4)</t>
    </r>
  </si>
  <si>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</si>
  <si>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</si>
  <si>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</si>
  <si>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</si>
  <si>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</si>
  <si>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</si>
  <si>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</si>
  <si>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</si>
  <si>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</si>
  <si>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</si>
  <si>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t xml:space="preserve">cizí jazyky
</t>
  </si>
  <si>
    <t>do výše stanovené alokace</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</si>
  <si>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</si>
  <si>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</si>
  <si>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</si>
  <si>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vnitřní/venkovní zázemí pro komunitní aktivity vedoucí k sociální inkluzi</t>
  </si>
  <si>
    <t>Základní škola, Most, Václava Talicha 1855, příspěvková organizace</t>
  </si>
  <si>
    <t>600 083 811</t>
  </si>
  <si>
    <t>Základní škola, Most, Zlatnická 186, příspěvková organizace</t>
  </si>
  <si>
    <t xml:space="preserve">Základní škola, Most, Jakuba Arbesa 2454, příspěvková organizace </t>
  </si>
  <si>
    <t>Základní škola, Most, Vítězslava Nezvala 2614, příspěvková organizace</t>
  </si>
  <si>
    <t>Základní škola, Most, Zdeňka Štěpánka 2912, příspěvková organizace</t>
  </si>
  <si>
    <t>Základní škola, Most, Obránců míru 2944, příspěvková organizace</t>
  </si>
  <si>
    <t>Základní škola, Most, Rozmarýnová 1692, příspěvková organizace</t>
  </si>
  <si>
    <t>600 083 900</t>
  </si>
  <si>
    <t>Základní škola, Most, J. A. Komenského 474, příspěvková organizace</t>
  </si>
  <si>
    <t xml:space="preserve">Základní škola, Most, Okružní 1235, příspěvková organizace </t>
  </si>
  <si>
    <t>Základní škola a mateřská škola Bečov, okres Most, příspěvková organizace</t>
  </si>
  <si>
    <t xml:space="preserve">Základní škola a Mateřská škola Braňany  </t>
  </si>
  <si>
    <t>AMA SCHOOL – základní škola a mateřská škola montessori o.p.s.</t>
  </si>
  <si>
    <t>Soukromá základní škola OPTIMA s.r.o.</t>
  </si>
  <si>
    <t xml:space="preserve">Mateřská škola, Most, Antonína Sochora 2937, příspěvková organizace </t>
  </si>
  <si>
    <t>Mateřská škola Lužice, 97</t>
  </si>
  <si>
    <t>Středisko volného času, Most, Albrechtická 414, příspěvková organizace</t>
  </si>
  <si>
    <t>Bridge Academy, z. s.</t>
  </si>
  <si>
    <t>Junák – český skaut, středisko Oheň Most, z. s., Třída SNP 1191, 434 01 Most,</t>
  </si>
  <si>
    <t>413 24 919</t>
  </si>
  <si>
    <t>Statutární město Most</t>
  </si>
  <si>
    <t>Základní škola prof. Zdeňka Matějčka, Most, Zdeňka Štěpánka 340, příspěvková organizace</t>
  </si>
  <si>
    <t>Základní škola a Střední škola, Most, Jana Palacha 1534, příspěvková organizace</t>
  </si>
  <si>
    <t>ADVENTURE MONTESSORI ACADEMY - mateřská škola Sovička s.r.o.</t>
  </si>
  <si>
    <t>Základní umělecká škola F. L. Gassmanna, Most, Obránců míru 2364, příspěvková organizace</t>
  </si>
  <si>
    <t>Základní umělecká škola, Most, Moskevská 13, příspěvková organizace</t>
  </si>
  <si>
    <t>Ústecký kraj</t>
  </si>
  <si>
    <t>Most</t>
  </si>
  <si>
    <t>x</t>
  </si>
  <si>
    <t>Plánováno</t>
  </si>
  <si>
    <t>Skleník</t>
  </si>
  <si>
    <t>3D tiskárna, interaktivní tabule</t>
  </si>
  <si>
    <t xml:space="preserve">Modernizace vybavení odborných a kmenových učeben, sloužícího ke zkvalitnění výuky odborných předmětů </t>
  </si>
  <si>
    <t xml:space="preserve">Rekonstrukce povrchu dvora školy, vybudování přístupového chodníku do prostoru učeben v přírodě v areálu školy. </t>
  </si>
  <si>
    <t>Konektivita - modernizace datové sítě pro splnění Standardu konektivity škol, dle pravidel IROP; kabelový i WI-FI segment</t>
  </si>
  <si>
    <t>Odborná učebna pro praktické činnosti</t>
  </si>
  <si>
    <t>Specializované vybavení a nábytek pro odborné učebny, rozvody pro AV, IT technologie, slaboproud, řešení zastínění a osvětlení učeben - drobné stavební úpravy</t>
  </si>
  <si>
    <t>Rekonstrukce prostor školní cvičné kuchyně</t>
  </si>
  <si>
    <t>Konektivita školy</t>
  </si>
  <si>
    <t>Cílem je zajistit kvalitní internetové připojení v celé škole, rozvody do tříd, odborných učeben; doprovodná aktivita</t>
  </si>
  <si>
    <t>Vybudování odborné učebny pro výuku přírodních věd</t>
  </si>
  <si>
    <t>X</t>
  </si>
  <si>
    <t>Rekonstrukce prostor pro zřízení školní cvičné kuchyně</t>
  </si>
  <si>
    <t>Rekonstrukce a zvětšení prostoru PC učebny</t>
  </si>
  <si>
    <t>Prostory byly v minulosti odděleny vnitřní příčkou, kterou je nutné demontovat, budou renovovány povrchové úpravy stěn i podlahy (pokládka lina včetně stěrky), bude vybavena specializovaným nábytkem, PC, V současné době je v učebně 12 PC, nově bude vybudováno 22 PC stanic s rozvody a kabelovým připojením k internetu.</t>
  </si>
  <si>
    <t>Školní poradenské pracoviště</t>
  </si>
  <si>
    <t>Rekonstrukce – modernizace učebny technické výuky - dílen</t>
  </si>
  <si>
    <t>Jazykové učebny</t>
  </si>
  <si>
    <t>Výstavba nových odborných učeben se zázemím pro učitele i žáky, bezbariérové WC.</t>
  </si>
  <si>
    <t>Výstavba nových učebních prostor</t>
  </si>
  <si>
    <t>ne</t>
  </si>
  <si>
    <t>plánováno</t>
  </si>
  <si>
    <t xml:space="preserve">Školní klub </t>
  </si>
  <si>
    <t xml:space="preserve">Rekonstrukce místnosti určených pro činnost školního klubu, včetně pořízení vybavení školního klubu </t>
  </si>
  <si>
    <t>Zkvalitnění výuky pro polytechnické vzdělávání (dílny)</t>
  </si>
  <si>
    <t>Naučná stezka</t>
  </si>
  <si>
    <t xml:space="preserve">Vytvoření naučné stezky, úprava mobiliáře </t>
  </si>
  <si>
    <t>venkovní</t>
  </si>
  <si>
    <t>Zahrada</t>
  </si>
  <si>
    <t>Cvičná domácnost</t>
  </si>
  <si>
    <t>Odborné učebny</t>
  </si>
  <si>
    <t>Rozvody internetu, wifi - konektivita</t>
  </si>
  <si>
    <t>Třídy MŠ</t>
  </si>
  <si>
    <t>rekonstrukce a modernizace prostorů a učeben předškolního vzdělávání</t>
  </si>
  <si>
    <t>Zájmové vzdělávání</t>
  </si>
  <si>
    <t>ICT</t>
  </si>
  <si>
    <t>Rekonstrukce počítačové učebny</t>
  </si>
  <si>
    <t>Internet</t>
  </si>
  <si>
    <t>zvýšení konektivity školy</t>
  </si>
  <si>
    <t>Atrium</t>
  </si>
  <si>
    <t>Obrnice</t>
  </si>
  <si>
    <t>Revitalizace vnitrobloku školy - atria, temperované venkovní učebny (k využití během větší části školního roku ve všech předmětech) skleníky, dílny, přístřešky, pergoly, amfiteátr – vystoupení žáků, setkávání s rodiči a veřejností.</t>
  </si>
  <si>
    <t>Modernizace učebny Př-Ch-F</t>
  </si>
  <si>
    <t>ŠD- Přebudování bytu školníka na školní družinu</t>
  </si>
  <si>
    <t>Interaktivní učebna přírodních věd a jazyků s venkovním arboretem</t>
  </si>
  <si>
    <t>Speciální zastřešení a uzavření nově vzniklého prostoru átria, zateplení a zaizolování 
------------------------------------------
Vybavení nově vzniklého prostoru – spec. audio  systém pro výuku jazyků, spec. vybavení pro odbornou učebnu přírodních věd
Přirozená propojenost s venkovním arboretem jako součástí odborné učebny-terénní úpravy, vysázení stromů, nové záhony, vodní prvky, popisné tabule</t>
  </si>
  <si>
    <t>zpracována PD</t>
  </si>
  <si>
    <t>Rozšíření II. stupně ZŠ (modulová stavba)</t>
  </si>
  <si>
    <t xml:space="preserve">plánováno </t>
  </si>
  <si>
    <t>Modernizace učeben pro výuku</t>
  </si>
  <si>
    <t>Nákup nábytku, interaktivní tabule vybavení notebooky pro pedagogy a tablety pro žáky (min. 30ks)</t>
  </si>
  <si>
    <t>předběžný výběr</t>
  </si>
  <si>
    <t>Vytvoření učebny Př-Ch-F</t>
  </si>
  <si>
    <t>Vybudování odborné učebny fyziky a chemie, vytvoření vhodných podmínek pro zavedení nových metod výuky s využitím moderního vybavení ve výuce odborných předmětů.</t>
  </si>
  <si>
    <t>Inovace zahradních prvků (dovybavení). Nové prvky přírodního charakteru.</t>
  </si>
  <si>
    <t>částečně zrealizováno</t>
  </si>
  <si>
    <t>Vybavení třídy nářadím, pomůckami, materiály, tematický koutek (dílnička)</t>
  </si>
  <si>
    <t>Přírodní učebna</t>
  </si>
  <si>
    <t>Altán s vybavením pro řemeslné, zahradnické a kreativní činnosti a výuku.</t>
  </si>
  <si>
    <t>Pořízení keramické pece včetně materiálního vybavení pro potřeby školy a k využití pro spolupráci s rodiči</t>
  </si>
  <si>
    <t>Keramická dílna</t>
  </si>
  <si>
    <t>Rozvody internetu, wifi -konektivita</t>
  </si>
  <si>
    <t>Inovační a vzdělávací centrum BRIDGE714</t>
  </si>
  <si>
    <t>BRIDGE Academy – vzdělávání IT technologií – obecně + kroužky Minecraftu a LEGO Mindstorms</t>
  </si>
  <si>
    <t>Centrum pro neformální výuku polytechnických a přírodovědných oborů</t>
  </si>
  <si>
    <t>Rekonstrukce a adaptace prostor pro rozvoj výuky přírodovědných oborů, polytechniky a digitálních kompetencí - nákup nemovitosti, zajištění bezbariérovosti objektu, vybavení učeben, pořízení didaktických pomůcek, herních a vzdělávacích prvků a pomůcek, 20 ks PC a dalších ICT pomůcek a zařízení pro neformální vzdělávání a výuku.</t>
  </si>
  <si>
    <t>Vybudování výtahu a následné stavební a terénní úpravy</t>
  </si>
  <si>
    <t>Vybudování výtahu pro vozíčkáře, tělesně postižené ze strany budovy</t>
  </si>
  <si>
    <t>Rekonstrukce a modernizace sociálních zařízení a umýváren pro děti s bezbariérovým přístupem</t>
  </si>
  <si>
    <t>Výměna vodoinstalace, umyvadel, WC, sprchy, podlahy</t>
  </si>
  <si>
    <t>Vybudování sociálního zařízení pro zaměstnance</t>
  </si>
  <si>
    <t>V prostorách bývalých skladů vybudovat sociální zařízení, WC, sprcha, umyvadlo, podlaha, vodoinstalace, elektroinstalace, vzduchotechnika</t>
  </si>
  <si>
    <t>Vybudování bezbariérového vstupu do MŠ</t>
  </si>
  <si>
    <t>Celkově zrekonstruovat vchod do budovy- nájezd pro vozíčkáře, instalace dveří s bezpečnostním senzorem na otevření, terénní úpravy-chodníky)</t>
  </si>
  <si>
    <t>„My se práce nebojíme“</t>
  </si>
  <si>
    <t>Digitalizace v MŠ</t>
  </si>
  <si>
    <t>Vybudování konektivity školy k vysokorychlostnímu internetu a bezbariérového prostředí, pořízení 2 interaktivních tabulí či jiných interaktivních pomůcek-koberec, stoleček. Tablety a notebooky pro učitele</t>
  </si>
  <si>
    <t>„My se školy nebojíme“</t>
  </si>
  <si>
    <t>Polytechnikou k poznávání</t>
  </si>
  <si>
    <t>Naše zahrada</t>
  </si>
  <si>
    <t>Vhodné nářadí a pomůcky a materiál pro práci v technickém koutku.</t>
  </si>
  <si>
    <t>Inovace zahradních prvků (dovybavení). Nové herní prvky, smyslové tabule, venkovní učebna, terénní úpravy</t>
  </si>
  <si>
    <t>Bezbariérovost v MŠ</t>
  </si>
  <si>
    <t>Interaktivní tabule</t>
  </si>
  <si>
    <t>Zkvalitnění práce s dětmi se SVP. Podpora multimediální gramotnosti dětí v MŠ. Zakoupení interaktivní tabule včetně příslušenství pro 6 školek</t>
  </si>
  <si>
    <t>Učení v přírodě zážitkově</t>
  </si>
  <si>
    <t>PC technika pro rozvoj dětí se SVP.</t>
  </si>
  <si>
    <t>Nákup PC vybavení + instalace sítě. (Rozvoj myšlení, komunikace, řeči, motoriky, kompenzační nástroje)</t>
  </si>
  <si>
    <t xml:space="preserve">Vybavení PC techniyk pro pedagogy z 16 školek. </t>
  </si>
  <si>
    <t xml:space="preserve">Vybavení PC techniky pro pedagogy s 16 školek. </t>
  </si>
  <si>
    <t>Polytechnika v MŠ, technické centrum.</t>
  </si>
  <si>
    <t>Vybudování center k polytechnickým dovednostem, včetně vybavení na MŠ (hoblice, skříňky…)</t>
  </si>
  <si>
    <t>Polytechnikou k poznávání řemesel.</t>
  </si>
  <si>
    <t>Nástroje a nářadí, pomůcky, knihy, encyklopedie, spotřební materiál</t>
  </si>
  <si>
    <t xml:space="preserve">Rozšíření kapacity mateřské školy
odloučeného pracoviště Albrechtická 414
</t>
  </si>
  <si>
    <t>Rozšíření kapacit MŠ, či využití stávajících</t>
  </si>
  <si>
    <t>Vytvoření tříd pro děti mladší 3let, ve vhodných prostorech na území města Mostu-navýšení kapacity MŠ</t>
  </si>
  <si>
    <t>Bezbariérovost</t>
  </si>
  <si>
    <t>Zpracováno</t>
  </si>
  <si>
    <t>V rámci projektu budou přebudovány prostory sauny a bazénu na multifunkční dílnu (polytechnika, výuka cizího jazyka, pokusy a experimenty a výuka na interaktivní tabuli ve všech oblastech vzdělávání dítěte). V rámci přebudování se musí zrušit bazén, dorovnat podlaha, dále místo sauny vybudovat kabinet na ukládání pomůcek, her, stavebnic atd. Je nutné zrušit sprchu a místo ní zřídit umyvadlo. Dále bude nutné vyměnit osvětlení v rámci hygienických požadavků na svítivost.  V rámci projektu bude dílna vybavena stoly a židlemi pro 28 dětí a interaktivní tabulí. Cílem projektu je naplnění předpokladů optimálního rozvoje dítěte, je tedy nutné volit vhodné formy a metody práce (prožitkové učení, kooperativní učení, hra, které jsou založené na přímých zážitcích dítěte, získávání nových zkušeností a dovedností).</t>
  </si>
  <si>
    <t>Rekonstrukce prostor pro zřízení žákovské knihovny</t>
  </si>
  <si>
    <t>Nové zřízení žákovské knihovny s možností výuky</t>
  </si>
  <si>
    <t xml:space="preserve">Vybudování bezbariérového WC </t>
  </si>
  <si>
    <t>Vybudování hřiště pro školní družinu a přípravnou třídu včetně herních prvků</t>
  </si>
  <si>
    <t>Braňany</t>
  </si>
  <si>
    <t>Bečov</t>
  </si>
  <si>
    <t>Navýšení kapacity zejména s ohledem na přijímání dětí mladších tří let do MŠ - rekonstrukce 2 poschodí, výstavba výtahu, bezbariérové úpravy</t>
  </si>
  <si>
    <t>Lužice</t>
  </si>
  <si>
    <t>Konektivita</t>
  </si>
  <si>
    <t>Zeleň</t>
  </si>
  <si>
    <t>konetivita -rozvody internetu, wifi síť</t>
  </si>
  <si>
    <t>zpracovává se PD</t>
  </si>
  <si>
    <t>Rozšíření kapacity mateřské školky odloučeného pracoviště Albrechtická 414 - KONEKTIVITA</t>
  </si>
  <si>
    <t>Rozšíření kapacity mateřské školy odloučeného pracoviště Albrechtická 414 - VYBAVENÍ UČEBEN</t>
  </si>
  <si>
    <t>rozvody internetu, wifi síť</t>
  </si>
  <si>
    <t>Navýšení kapacity MŠ - Šikulové</t>
  </si>
  <si>
    <t>příprava PD</t>
  </si>
  <si>
    <t>Inkluze v MŠ -zajištění bezbariérového přístupu</t>
  </si>
  <si>
    <t>Úprava školních zahrad - zabudování zahradních prvků podporujících rozvoj motoriky dětí i se SVP.  Vybudování center mobility a dopravní výuky.</t>
  </si>
  <si>
    <t>Učení v přírodě - zimní zahrada. Centrum enviromentální výuky a experimentování.</t>
  </si>
  <si>
    <t>Odloučené pracoviště Albrechtická 414 - zeleň</t>
  </si>
  <si>
    <t>úprava venkovního prostranství</t>
  </si>
  <si>
    <t xml:space="preserve">Úprava venkovního prostranství </t>
  </si>
  <si>
    <t xml:space="preserve">Vybavení jednotlivých tříd MŠ odpovídajícím nábytkem (skříňky, stoly a židle), dětské koutky pro námětové hry, relaxační pomůcky, kouty, učební pomůcky, stěnové panely na rozvoj motoriky, vybavení leháren - postýlky, povlečení, úložné skříně, vybavení dětských wc - úchyty na ručníky, zrcadla, přepážky mezi wc, sušáky, wc pro personál a pedagogy, sklad na čistící prostředky, šatna pedagogů, šatna dětí, provozních, vybavení přípravné kuchyňky na kapacitu nových tříd - nádobí, náčiní i spotřebiče, lednice, nerezové vozíky, navýšení kapacity centrální kuchyně pro vyváření jídel - nádobí, hrnce, gastro nádoby, spotřebiče, nádoby na uchování jídel do výtahu. Vybavení kabinetu učitelek, vybavení polytechnické učebny, ředitelny, tělocvičny....kryty na topení s úložnými skříňkami. Mobilní koberce, lina, gastro vybavení, spotřebiče, kuchyňské linky  v přípravné kuchyňce. </t>
  </si>
  <si>
    <t>Informace a pokyny k tabulkám</t>
  </si>
  <si>
    <t>Rekonstrukce a modernizace školního sporotovního areálu</t>
  </si>
  <si>
    <t>Rekonstrukce školního hřiště</t>
  </si>
  <si>
    <t xml:space="preserve">Obnova stávajícího hřiště a zázemí </t>
  </si>
  <si>
    <t>Venkovní sportovní areál pro školu i veřejnost</t>
  </si>
  <si>
    <t>Rekontrukce povrchu školního hriště, obnova a modernizace vybavení venkovního sportovního vybavení. Rekonstrukce osvětlení.</t>
  </si>
  <si>
    <t>Vybudování zázemí pro školního speciálního pedagoga</t>
  </si>
  <si>
    <t>Vybudování zázemí pro speciálního pedagoga včetně materiálního vybavení určeného pro nápravy žáků se SVP.</t>
  </si>
  <si>
    <t xml:space="preserve">Ústecký kraj </t>
  </si>
  <si>
    <t>Rozšíření kapacity mateřské školy odloučeného pracoviště U Cáchovny</t>
  </si>
  <si>
    <t>zpracovaná studie</t>
  </si>
  <si>
    <t xml:space="preserve">Projekt je zaměřen na přesavbu nových prostor a vybavení nábytkem a moderními pomůckami </t>
  </si>
  <si>
    <t>Terénní úpravy areálu školy , výsadba zeleně, vybudování přístupového chodníku v prostotu venkovní učebny</t>
  </si>
  <si>
    <t>Modernizace a rekonstrukce sportovního areálu</t>
  </si>
  <si>
    <t xml:space="preserve">Rozšíření kapacity o jednu kmenovou učebnu. Včetně bezbariérovosti (výtah + vstupy) a sociálního zázemí. Rozšíření konektivity v celém prostranství. Úprava venkovního prostranství a výsadba zeleně. </t>
  </si>
  <si>
    <t>Nástavba na střeše školní budovy, přístupná z učebny biologie. Skleník, který bude sloužit k praktické výuce předmětů přírodních věd.</t>
  </si>
  <si>
    <t>zpracovává se PD
3D tiskárna zajištěna, interaktivní tabule se postupně dokupují dle dispozičních finančních prostředků</t>
  </si>
  <si>
    <t>Modernizace povrchů a drenáže. Modernizace a rekonstrukce školního sportovního areálu, vybudování workoutového hřiště, instalace herních prvků pro školní družinu a školní klub</t>
  </si>
  <si>
    <t>Modernizace PC učebny obnovení stávajících zastaralých PC, 3D tiskárna, interaktivní tabule, instalace, antiviry + přestavba třídy</t>
  </si>
  <si>
    <t xml:space="preserve">Modernizace učebny přírodních věd, nákup multimediální techniky, instalace, SW, antiviry + přestavba třídy. Vybudování skleníku pro praktickou výuku. </t>
  </si>
  <si>
    <t>Vybudování nového hřiště</t>
  </si>
  <si>
    <t>Navýšení kapacity školní družiny včetně venkovního hřiště</t>
  </si>
  <si>
    <t xml:space="preserve">Projekt je zaměřen na navýšení kapacity prostor školní družiny včetně vybudování venkovního hřiště. </t>
  </si>
  <si>
    <t>Zázemí pro školní poradenské pracoviště včetně komunitních aktivit</t>
  </si>
  <si>
    <t>Modernizace prostor školní cvičné kuchyně</t>
  </si>
  <si>
    <t>Rekonstrukce a modernizace školního sportovního areálu</t>
  </si>
  <si>
    <t>Terénní a sadové úpravy včetně oplocení</t>
  </si>
  <si>
    <t xml:space="preserve">Terénní úpravy areálu školy, výsadba zeleně. Úprava stávajícího oplocení areálu školy. </t>
  </si>
  <si>
    <t>Přístavba nových učeben. Digitální technologie v umění.</t>
  </si>
  <si>
    <t>Učebna informačních technologií</t>
  </si>
  <si>
    <t>Divadelní kinosál</t>
  </si>
  <si>
    <t>Venkovní učebna včetně sadových a terénních úprav.</t>
  </si>
  <si>
    <t xml:space="preserve">Vybudování bezbariérového sociálního zázemí, schodolez a rampa. </t>
  </si>
  <si>
    <t>Přístavba nových učeben pro výtvarný a hudební obor a pořízení digitálních technologií pro moderní výuku v oblasti audiovizuálnního umění, např. počítačové grafiky, 3D grafiky, digitální fotografie, animace, filmu a studiové hudení tvroby. Dále kompletní bezbariérovost objektu -  výtah, sociální zařízení a zlepšení konektivity školy.</t>
  </si>
  <si>
    <t>Celková rekonstrukce povrchů - nové nástřiky a doplnění tartanových povrchů</t>
  </si>
  <si>
    <t>Učebna přírodních věd a kabinet</t>
  </si>
  <si>
    <t xml:space="preserve">Modrnizace a rekonstrukce učebny přírodních věd. Vybavení nábytkem a specializovaným vybavení pro výuku. </t>
  </si>
  <si>
    <t>Terénní a sadové úpravy vč. oplocení</t>
  </si>
  <si>
    <t>Úprava přístupových cest vč. oplocení areálu. Výsadba zeleně.</t>
  </si>
  <si>
    <t>Odborná učebna pro přírodovědné vzdělávání a kabinetu.</t>
  </si>
  <si>
    <t>Rekonstrukce učebny chemie, včetně nového zázemí pro laboratorní pokusy a praktické ukázky. Modernizcae kabinetu vč. vybavení.</t>
  </si>
  <si>
    <t>Odborná učebna na výuku přírodovědných předmětů a kabinet. (navyšování kapacity školy)</t>
  </si>
  <si>
    <t xml:space="preserve">Vybudování nové učebny s přírodovědným zaměřením a moderními technologiemi, je nutné upravit stávající prostory (v současné době dílna školníka). Odebrání staré dlažby, nové lino, rozvody vody a elektřiny, nové umyvadlo, instalace nábytku (pracovní stoly) a úložných skříní, nákup odpovídajících učebních pomůcek. PC, interaktivní panel s pevným připojením k internetové síti. Modernizace kabinetu včetně vybavení. </t>
  </si>
  <si>
    <t xml:space="preserve">Rekonstrukce stávajících prostor pro výuku žáků se speciálními vzdělávacími potřebami a prostor pro mimoškolní zájmovou činnost-školního klubu. Celková rekontrukce těchto prostorů - nové lino, nový nábytek, nové vzdělávací pomůcky, technologie. </t>
  </si>
  <si>
    <t>STEM třída budoucnosti (navyšování kapacity). Vybudování odborných učeben pro polytechnické vzdělávání spolu s digitálními technologiemi. Zeleň.</t>
  </si>
  <si>
    <t>Sadové a terénní úpravy vč. bezbariérových přístupů do budovy školy</t>
  </si>
  <si>
    <t>Terénní úpravy areálu školy, výsadba zeleně, vybudování přístupových chodníků, oplocení a osvětlení v celém areálu</t>
  </si>
  <si>
    <t>Vybudování venkovní učebny vč. bezbariérových přístupů</t>
  </si>
  <si>
    <t xml:space="preserve">Vybudování venkovní učebny na areálu školy. Úprava prostraství. Nutnost vybudování bezbariérového přístupu. </t>
  </si>
  <si>
    <t>zadaná studie</t>
  </si>
  <si>
    <t>Vytvoření venkovní učebny pro potřeby školy napříč všmi obory ZUŠ. Včetně možnosti venkovní projekce (letní kino) aj.</t>
  </si>
  <si>
    <t>Projekt je zaměřen na stavební úpravy a dovybavení nábytkem  kuchyňky , dále i vybavením moderními stroji.</t>
  </si>
  <si>
    <t xml:space="preserve">Úprava povrchů. Sportovní  areál nevyhovuje již hygienickým podmínkám. </t>
  </si>
  <si>
    <t>1. mateřská škola, Most, příspěvková organizace</t>
  </si>
  <si>
    <t xml:space="preserve"> Pobytem venku k inkluzi a podpoře rozvoje dětí se SVP</t>
  </si>
  <si>
    <t xml:space="preserve">Statutární město Most </t>
  </si>
  <si>
    <t xml:space="preserve">Druhá učebna informatiky </t>
  </si>
  <si>
    <t>Terénní a sadové úpravy areálu školy, zeleň</t>
  </si>
  <si>
    <t>Odborná učebna cizích jazyků - vybavení nábytkem a technologiemi + kabinet.</t>
  </si>
  <si>
    <t>Odborná učebna pro výuku jazyků, kabinet.</t>
  </si>
  <si>
    <t>Specializovaný systém pro výuku cizích jazyků, audiovizuální technologie (interaktivní tabule, datová projekce, ozvučení učebny). Modernizace kabinetu vč. vybavení.</t>
  </si>
  <si>
    <t xml:space="preserve">Modernizace PC učebeny  obnovení stávajících zastaralých PC , instalace, antiviry + přestavba tříd. Vybavení nábytkem a technologiemi. Modernizace kabinetu včetně vybavení. </t>
  </si>
  <si>
    <t>Vybudování učebny robotiky a multifunkční učebna polytechnického vzdělávání</t>
  </si>
  <si>
    <t>Stavební úpravy pro bezbariérovost školky (vstupy, vchody, bezbariérové WC), výtah</t>
  </si>
  <si>
    <t>Pavilon tělocvičny</t>
  </si>
  <si>
    <t>vnitřní
x</t>
  </si>
  <si>
    <t>zrealizováno 3/2022</t>
  </si>
  <si>
    <t>Virtuální třída</t>
  </si>
  <si>
    <t>ústecký kraj</t>
  </si>
  <si>
    <t>Generální oprava školního hřiště</t>
  </si>
  <si>
    <t>Rekonstrukce umělého povrchu hřiště, který již nevyhovuje, rekonstrukce oplocení, sítí, nátěry dřevěných a kovových prvků</t>
  </si>
  <si>
    <t>Rekonstrukce tělocvičny</t>
  </si>
  <si>
    <t>Technické vybavení (tiskárna, scaner, PC, relaxační prvky pro žáky, klidová zóna, reedukační učebna)</t>
  </si>
  <si>
    <t>2021
2022</t>
  </si>
  <si>
    <t xml:space="preserve">vnitřní
x
</t>
  </si>
  <si>
    <t>Odloučené pracoviště Hutnická 2938, Zahrada</t>
  </si>
  <si>
    <t>Odloučené pracoviště Hutnická, Polytechnická dílna</t>
  </si>
  <si>
    <t>Pracoviště Most, Růžová 1427, Úprava školní zahrady</t>
  </si>
  <si>
    <t>Pracoviště Most, Růžová 1427, Podpora pěstitelství</t>
  </si>
  <si>
    <t>Pracoviště Most, Růžová 1427, Vybudování dvou nových kmenových tříd včetně vybavení pro  polytechnické dílny</t>
  </si>
  <si>
    <t>Pracoviště Most, Růžová 1427, Bezbariérovost</t>
  </si>
  <si>
    <t>Pracoviště Most, Růžová 1427, Konektivita</t>
  </si>
  <si>
    <t>Akademie bude cílit svými aktivitami na podporu technického vzdělávání a výuky cizích jazyků formou neformálního a zájmového vzdělávání pro všechny věkové skupiny. Vzdělávání bude probíhat formou přednášek, odborných diskuzí, seminářů, kurzů a školení. Do akademie budou přizváni externisté z řad IT partnerů a rodilí mluvčí, kteří se programově zapojí.BRIDGE Academy bude pokračovat v rozvoji dětí ze ZŠ Mostecka v rozvoji jejich programovacích a robotických dovedností. Konkrétně realizací kroužků Programování v Minecraftu a stavění robotů na platformě LEGO Mindstorms. Další novou aktivitou bude nabídka herních sestav v rámci projektových dní pro neformální vzdělávání na témata fiktivních firem Naše firmy a inkluzivní vzdělávání v rámci hry Climate Rules prostřednictvím projektových dní (žáci 2. stupně ZŠ). Pořízení informačních technologií a dalších ICT pomůcek a zařízení pro neformální vzdělávání a výuku.</t>
  </si>
  <si>
    <t xml:space="preserve">Obrnice </t>
  </si>
  <si>
    <t>Zabezpečovací systém do budovy školy</t>
  </si>
  <si>
    <t>Výměna zastaralého nevyhovujícího bezpečnostního systému v budově školy.</t>
  </si>
  <si>
    <t xml:space="preserve">Zakoupení keramické pece a vytvoření polytechnického pracoviště v budově MŠ- přivedení elektřiny do daného prostoru, oddělení prostoru pohyblivou stěnou, dveřmi, police na ukládání výrobků a materiálu, </t>
  </si>
  <si>
    <t xml:space="preserve">Rekonstrukce a modernizace pc učebny pro 24 žáků a 1 pracovní místo pro pedagoga. Vybavení učebny interaktivní tabulí, instalace nových PC, antiviry a vestavěné skříně s úložným prostorem. </t>
  </si>
  <si>
    <t>Obec Braňany</t>
  </si>
  <si>
    <t>Obec Obrnice</t>
  </si>
  <si>
    <t>Vytvoření dvou nových kmenových tříd včetně vybavení a sociálního zázemí pro děti včetně polytechnické dílny</t>
  </si>
  <si>
    <t xml:space="preserve">zázemí pro školní poradenské pracoviště </t>
  </si>
  <si>
    <r>
      <t>přírodní vědy</t>
    </r>
    <r>
      <rPr>
        <vertAlign val="superscript"/>
        <sz val="10"/>
        <color theme="1"/>
        <rFont val="Calibri"/>
        <family val="2"/>
        <charset val="238"/>
        <scheme val="minor"/>
      </rPr>
      <t>3)</t>
    </r>
    <r>
      <rPr>
        <sz val="10"/>
        <color theme="1"/>
        <rFont val="Calibri"/>
        <family val="2"/>
        <charset val="238"/>
        <scheme val="minor"/>
      </rPr>
      <t xml:space="preserve"> 
</t>
    </r>
  </si>
  <si>
    <r>
      <t>práce s digi. tech.</t>
    </r>
    <r>
      <rPr>
        <vertAlign val="superscript"/>
        <sz val="10"/>
        <color theme="1"/>
        <rFont val="Calibri"/>
        <family val="2"/>
        <charset val="238"/>
        <scheme val="minor"/>
      </rPr>
      <t>5)</t>
    </r>
    <r>
      <rPr>
        <sz val="10"/>
        <color theme="1"/>
        <rFont val="Calibri"/>
        <family val="2"/>
        <charset val="238"/>
        <scheme val="minor"/>
      </rPr>
      <t xml:space="preserve">
</t>
    </r>
  </si>
  <si>
    <t xml:space="preserve">Odborná učebna informatiky a virtuální reality - vybavení nábytkem a technologiemi + kabinet. </t>
  </si>
  <si>
    <t>venkovní
x</t>
  </si>
  <si>
    <t>stručný popis, např. zpracovaná PD, zajištěné výkupy, výber dodavatele</t>
  </si>
  <si>
    <r>
      <t>práce s digitálními tech.</t>
    </r>
    <r>
      <rPr>
        <vertAlign val="superscript"/>
        <sz val="10"/>
        <color theme="1"/>
        <rFont val="Calibri"/>
        <family val="2"/>
        <charset val="238"/>
        <scheme val="minor"/>
      </rPr>
      <t>5)</t>
    </r>
    <r>
      <rPr>
        <sz val="10"/>
        <color theme="1"/>
        <rFont val="Calibri"/>
        <family val="2"/>
        <charset val="238"/>
        <scheme val="minor"/>
      </rPr>
      <t xml:space="preserve">
</t>
    </r>
  </si>
  <si>
    <t xml:space="preserve">Terénní úpravy areálu školy, výsadba zeleně, vybudování přístupového chodníku v prostotu venkovní učebny , úprava vekovního prostranství školy </t>
  </si>
  <si>
    <t>Výstavba nového druhého NP nad celou stávající budovou Ama school.
Plus rekonstrukce stávající budovy včetně modernizace současných technologických zařízeních jako jej kotelna, vzduchotechnika a klimatizace.</t>
  </si>
  <si>
    <t>Výstavba nových odborných učeben I. a II., prostor pro neformální a zájmové vzdělávání, sportovní sálek, kabinety a zázemí pro pedagogické a nepedagogické pracovníky, nová sociální zařízení a technická místnost. Komunitní prostor (přednáškový sál) pro setkávání s odbornou a laickou veřejností. Služební byt.</t>
  </si>
  <si>
    <t>plánovano</t>
  </si>
  <si>
    <t>Přístavba průchozí prosklené chodby s šatním vybavením pro jednu třídu MŠ, která sousedí se třídou MŠ AMA school</t>
  </si>
  <si>
    <t>Přístavba šatních vstupních prostor při současné třídě MŠ Sovička</t>
  </si>
  <si>
    <t>Přístavba průchozí prosklené chodby s šatním vybavením pro jednu třídu MŠ, která sousedí se třídou MŠ AMA school.</t>
  </si>
  <si>
    <t>00830984</t>
  </si>
  <si>
    <r>
      <t>Mateřská škola, Most, Hutnická 2938,</t>
    </r>
    <r>
      <rPr>
        <b/>
        <sz val="8"/>
        <rFont val="Calibri"/>
        <family val="2"/>
        <charset val="238"/>
        <scheme val="minor"/>
      </rPr>
      <t xml:space="preserve">                      </t>
    </r>
    <r>
      <rPr>
        <b/>
        <sz val="10"/>
        <rFont val="Calibri"/>
        <family val="2"/>
        <charset val="238"/>
        <scheme val="minor"/>
      </rPr>
      <t xml:space="preserve"> </t>
    </r>
    <r>
      <rPr>
        <b/>
        <sz val="9"/>
        <rFont val="Calibri"/>
        <family val="2"/>
        <charset val="238"/>
        <scheme val="minor"/>
      </rPr>
      <t xml:space="preserve">3. mateřská škola, Most, příspěvková organizace  </t>
    </r>
  </si>
  <si>
    <r>
      <t xml:space="preserve">49872206  </t>
    </r>
    <r>
      <rPr>
        <b/>
        <sz val="10"/>
        <rFont val="Calibri"/>
        <family val="2"/>
        <charset val="238"/>
        <scheme val="minor"/>
      </rPr>
      <t>49872210</t>
    </r>
  </si>
  <si>
    <r>
      <t xml:space="preserve">600083438  </t>
    </r>
    <r>
      <rPr>
        <b/>
        <sz val="10"/>
        <rFont val="Calibri"/>
        <family val="2"/>
        <charset val="238"/>
        <scheme val="minor"/>
      </rPr>
      <t>116700000</t>
    </r>
  </si>
  <si>
    <r>
      <t xml:space="preserve">116 700 033 </t>
    </r>
    <r>
      <rPr>
        <b/>
        <sz val="10"/>
        <rFont val="Calibri"/>
        <family val="2"/>
        <charset val="238"/>
        <scheme val="minor"/>
      </rPr>
      <t xml:space="preserve"> 600083446</t>
    </r>
  </si>
  <si>
    <r>
      <rPr>
        <b/>
        <strike/>
        <sz val="8"/>
        <rFont val="Calibri"/>
        <family val="2"/>
        <charset val="238"/>
        <scheme val="minor"/>
      </rPr>
      <t xml:space="preserve">Mateřská Škola, Most, Lidická 44,         </t>
    </r>
    <r>
      <rPr>
        <b/>
        <sz val="10"/>
        <rFont val="Calibri"/>
        <family val="2"/>
        <charset val="238"/>
        <scheme val="minor"/>
      </rPr>
      <t xml:space="preserve">             </t>
    </r>
    <r>
      <rPr>
        <b/>
        <sz val="9"/>
        <rFont val="Calibri"/>
        <family val="2"/>
        <charset val="238"/>
        <scheme val="minor"/>
      </rPr>
      <t xml:space="preserve">2. mateřská škola, Most, příspěvková organizace     </t>
    </r>
  </si>
  <si>
    <r>
      <t xml:space="preserve">666000212  </t>
    </r>
    <r>
      <rPr>
        <b/>
        <sz val="10"/>
        <rFont val="Calibri"/>
        <family val="2"/>
        <charset val="238"/>
        <scheme val="minor"/>
      </rPr>
      <t>166000221</t>
    </r>
  </si>
  <si>
    <r>
      <rPr>
        <b/>
        <strike/>
        <sz val="8"/>
        <rFont val="Calibri"/>
        <family val="2"/>
        <charset val="238"/>
        <scheme val="minor"/>
      </rPr>
      <t>Mateřská škola, Most, Růžová 1427,</t>
    </r>
    <r>
      <rPr>
        <b/>
        <sz val="10"/>
        <rFont val="Calibri"/>
        <family val="2"/>
        <charset val="238"/>
        <scheme val="minor"/>
      </rPr>
      <t xml:space="preserve">                        </t>
    </r>
    <r>
      <rPr>
        <b/>
        <sz val="9"/>
        <rFont val="Calibri"/>
        <family val="2"/>
        <charset val="238"/>
        <scheme val="minor"/>
      </rPr>
      <t xml:space="preserve">4. mateřská škola, Most, příspěvková organizace  </t>
    </r>
  </si>
  <si>
    <r>
      <t xml:space="preserve">600083420   </t>
    </r>
    <r>
      <rPr>
        <b/>
        <sz val="10"/>
        <rFont val="Calibri"/>
        <family val="2"/>
        <charset val="238"/>
        <scheme val="minor"/>
      </rPr>
      <t>116700017</t>
    </r>
  </si>
  <si>
    <r>
      <t>Základní škola,</t>
    </r>
    <r>
      <rPr>
        <sz val="10"/>
        <rFont val="Calibri"/>
        <family val="2"/>
        <charset val="238"/>
        <scheme val="minor"/>
      </rPr>
      <t xml:space="preserve"> </t>
    </r>
    <r>
      <rPr>
        <b/>
        <sz val="10"/>
        <rFont val="Calibri"/>
        <family val="2"/>
        <charset val="238"/>
        <scheme val="minor"/>
      </rPr>
      <t>Most, Svážná 2342, příspěvková organizace</t>
    </r>
  </si>
  <si>
    <t>Modernizace odborné učebny pro polytechniku, vč. kabinetu</t>
  </si>
  <si>
    <r>
      <t xml:space="preserve">Statutární město Most
</t>
    </r>
    <r>
      <rPr>
        <sz val="11"/>
        <rFont val="Calibri"/>
        <family val="2"/>
        <charset val="238"/>
        <scheme val="minor"/>
      </rPr>
      <t>Obec Bečov</t>
    </r>
  </si>
  <si>
    <r>
      <t xml:space="preserve">Grid Consulting &amp; Trading s.r.o.
</t>
    </r>
    <r>
      <rPr>
        <b/>
        <sz val="10"/>
        <rFont val="Calibri"/>
        <family val="2"/>
        <charset val="238"/>
        <scheme val="minor"/>
      </rPr>
      <t>Bridge Academy Group, s.r.o.</t>
    </r>
  </si>
  <si>
    <r>
      <t xml:space="preserve">4285646
</t>
    </r>
    <r>
      <rPr>
        <b/>
        <sz val="10"/>
        <rFont val="Calibri"/>
        <family val="2"/>
        <charset val="238"/>
        <scheme val="minor"/>
      </rPr>
      <t>9463062</t>
    </r>
  </si>
  <si>
    <t>statutární město Most</t>
  </si>
  <si>
    <t>Zajištění konektivity ZUŠ (rozvody internetu, wifi síť).</t>
  </si>
  <si>
    <t>Vybudování venkovní učebny            (s kamerovým systémem). Sadové úpravy.</t>
  </si>
  <si>
    <t>Výstavba venkovní učebny v areálu školy se sezením pro jednu třídu pro výuku, pro ekologickou a výtvarnou výchovu, pro účastníky zájmového vzdělávání.</t>
  </si>
  <si>
    <t>Rekonstrukce vestibulu + atria školy (zaměření na environmentální výchovu), vytvoření zcela nové učebny. Úprava stávajících prostorů, nutná celková rekonstrukce prostor (místo dlažby nové lino), nákup pomůcek k výuce IT a odborných předmětů (notebooky, interaktivní panel, VR brýle, 3D tiskárna, tablety apod.). Vybudování odborné učebny venku, úprava stávajícího povrchu, celkově vytvořit určitou koncepci, jak s místem pracovat. Úprava stávající pergoly, zahradní nábytek, přístroje pro environmentální výchovu (malá větrná a solární elektrárna, moderní meteorologická stanice apod.). Bude potřeba celková rekunstrukce venkovních prostor. Včetně zeleně.</t>
  </si>
  <si>
    <t>Vybudování odborné učebny pro výuku přírodních věd. Před realizací učebny je nutné přemístit odbornou učebnu pro pracovní činnosti (kuchyňku), vybourání stěny, demontáž staré kuchyňské linky, úprava stěn (štukování), výměna lina včetně stěrky, rozvody vody a elektřiny, instalace nábytku (pracovní stoly) a úložných skříní, nákup odpovídajících učebních pomůcek. PC, interaktivní tabule s pevným připojením k internetové síti, pylonová tabule překrývající interaktivní tabuli.</t>
  </si>
  <si>
    <t>Rekonstrukce prostor pro vybudování nové cvičné kuchyně - zpracování projektové dokumentace s dodržením podmínek bezbariérovosti.  Stavební úpravy (spojení dvou místností), úprava stěn (štukování), výměna lina včetně stěrky, nákup a montáž nové kuchyňské linky, nákup jídelních stolů a židlí; součástí i rekonstrukce stávajícího sociálního zařízení (WC a koupelna).</t>
  </si>
  <si>
    <t>Vybudování (přestavba) prostor pro zřízení školního poradenského pracoviště, nákup nábytku pro pedagogy i žáky (vybavení pracovního prostoru pro žáky), PC a tiskárna, připojení k internetové síti.</t>
  </si>
  <si>
    <t>Vybudování odborné jazykově-počítačové laboratoře pro výuku cizích jazyků (vč. pořízení vybavení) ze stávajících počítačových učeben – nákup nábytku, PC stanic, serveru, nové síťové rozvody, switche, dataprojektor; zajištění bezbariérového přístupu do učebny.</t>
  </si>
  <si>
    <t>Rekonstrukce učeben cizích jazyků – zavedení interaktivní jazykové učebny, nákup PC stanic, vizualizéru, interaktivní tabule, nábytku; zajištění bezbariérového přístupu do učeben.</t>
  </si>
  <si>
    <t>Obnova, doplnění a modernizace zastaralé a nefunkční odborné učebny fyziky a chemie, vytvoření vhodných podmínek pro zavedení nových metod výuky s využitím moderního vybavení ve výuce odborných předmětů.Výpočetní a multimediální technika- interaktivní tabule, dataprojektor, vizualizér, notebook, tiskárna, barevná kopírka, digitální kamera, fotoaparáty, interiérové vitríny, pomůcky pro výuku žáků: mechanika, stavebnice modelů funkčních zařízení solárních, optických a polovodičových, magnetická optická sada s magnetickou tabulí, žákovské soupravy pro magnetismus a elektromagnetismus mikroskop s USB kamerou, tellurium, laboratorní soupravy pro školní chemické pokusy, měřící systémy pro výuku chemie, souprava pro chromatografii, digitální váhy a další.</t>
  </si>
  <si>
    <t>Byt velikosti 2+1, 57 m2,  přizpůsobit podmínkám kolektivu  25 žáků. Provést opravu elektroinstalace + nové osvětlení, vybudování dostatečného počtu sociálních zařízení + odpady , linoleum, malba prostor včetně omyvatelných soklů, zavedení internetu, TV.</t>
  </si>
  <si>
    <t>Demontáž stávající podlahy včetně podkladního roštu v tělocvičně, vystěrkování, broušení, montáž sportovní podlahy podlepením, montáž soklové lišty,  vymalování, nové kryty na topení.</t>
  </si>
  <si>
    <t>Modernizace žákovské kuchyňky</t>
  </si>
  <si>
    <t>záměr OPST</t>
  </si>
  <si>
    <t>Pedagogická intervence</t>
  </si>
  <si>
    <t>Vytvoření plnohodnotné učebny pro podporu žáků s SVP.</t>
  </si>
  <si>
    <t>Vytvoření dvou moderních multimediálních učeben</t>
  </si>
  <si>
    <t>Z aktuální posilovny a skladu knih dojde k vyzvoření dvou moderních multimediálních učeben.</t>
  </si>
  <si>
    <t>Vytvoření plnohodnotné učebny pro žáky s SVP.</t>
  </si>
  <si>
    <t>Vytvoření dvou plnohodnotných učeben pro výuku cizích jazyků.</t>
  </si>
  <si>
    <t>Modernizace cvičné kuchyňky</t>
  </si>
  <si>
    <t>Modernizace cvičné kuchyňky.</t>
  </si>
  <si>
    <t>Modernizace dílny</t>
  </si>
  <si>
    <t>Modernizace dílny.</t>
  </si>
  <si>
    <t>Vytvoření učebny informatiky</t>
  </si>
  <si>
    <t>Vytvoření odborné učebny pro výuku informatiky a především robotiky.</t>
  </si>
  <si>
    <t>Vytvoření zázemí pro školní poradenský tým a pro speciální výuku žáků s SVP.</t>
  </si>
  <si>
    <t>Modernizace učebny chemie</t>
  </si>
  <si>
    <t>Modernizace učebny chemie.</t>
  </si>
  <si>
    <t xml:space="preserve">Vytvoření nové učebny robotiky </t>
  </si>
  <si>
    <t>Vytvoření nové učebny robotiky</t>
  </si>
  <si>
    <t>Vytvoření nové odborné učebny pro multimediální výchovu</t>
  </si>
  <si>
    <t>Modernizace učebny fyziky</t>
  </si>
  <si>
    <t>Modernizace učebny IT</t>
  </si>
  <si>
    <t>Modernizace učebny IT.</t>
  </si>
  <si>
    <t>Modernizace multimediální učebny</t>
  </si>
  <si>
    <t>Modernizace učebny hudební výuky</t>
  </si>
  <si>
    <t>Modernizace multifunkční učebny</t>
  </si>
  <si>
    <t>Modernizace multifunkční učebny, která by sloužila i jako učebna pro dělení tříd, s výpočetní technikou pro rozvoj diginálních kompetencí.</t>
  </si>
  <si>
    <t>Modernizace žákovských kuchyněk</t>
  </si>
  <si>
    <t>Modernizace keramické dílny</t>
  </si>
  <si>
    <t xml:space="preserve">Modernizace učebny pracovních činností, vaření </t>
  </si>
  <si>
    <t xml:space="preserve">Modernizace učebny IT + robotika </t>
  </si>
  <si>
    <t>Modernizace učebny - zkušebna</t>
  </si>
  <si>
    <t>Modernizace školního klubu</t>
  </si>
  <si>
    <t>Modernizace učebny pracovních činností, dílny</t>
  </si>
  <si>
    <t>Modernizace počítačové učebny</t>
  </si>
  <si>
    <t>Modernizace učebny zeměpisu</t>
  </si>
  <si>
    <t>Modernizace učebny pro výuku hudební výchovy, multimediální učebny</t>
  </si>
  <si>
    <t>Modernizace učebny dějepisu</t>
  </si>
  <si>
    <t>Modernizace tří jazykových učeben</t>
  </si>
  <si>
    <t>Modernizace učebny pro přípravnou třídu</t>
  </si>
  <si>
    <t>Modernizace učebny výtvarné výchovy, multimediální učebna</t>
  </si>
  <si>
    <t>Rekonstrukce a modernizace prostorů a učeben předškolního vzdělávání.</t>
  </si>
  <si>
    <t>Vybudování učebny, která připraví žáky ze socio-kulturně znevýhodněného prostředí na život.</t>
  </si>
  <si>
    <t>Vybudování učeben ICT, přírodních věd a cizích jazyků.</t>
  </si>
  <si>
    <t>Modernizace učeben neformálního a zájmového vzdělávání v rámci návaznosti na přírodní vědy a digitální kompetence.</t>
  </si>
  <si>
    <t>Rekonstrukce pavilonu tělocvičny a školních dílen včetně sociálních zařízení.</t>
  </si>
  <si>
    <t>Rekonstrukce budovy a rozšíření kapacity MŠ - č.p.365, Široký vrch</t>
  </si>
  <si>
    <t>Rekonstrukce budovy, multifunkční třídy k účelům předškolního vzdělávání. Nové soc zařízení, zázemí pro pedagogy, relaxační místnost, výdejna, energeticky úsporná stavba, revitalizace a úprava části  zahrady.</t>
  </si>
  <si>
    <t>Rekonstrukce budovy, vybudování multifunkční třídy k účelům předškolního vzdělávání. Nové soc. zařízení, zázemí pro pedagogy, relaxační místnost, výdejna, energeticky úsporná stavba, revitalizace a úprava části zahrady.</t>
  </si>
  <si>
    <t>Mateřská škola U Diplomky 
s. r. o.</t>
  </si>
  <si>
    <t>Mgr. Dita Břečková Šeinerová
č.p. 170,
341 92 Srní</t>
  </si>
  <si>
    <t xml:space="preserve">Rozšíření kapacity o jednu kmenovou učebnu a dvě nové noclehárny, včetně nábytku a vybavení všech nových místností. Včetně bezbariérovosti (výtah + vstupy) a sociálního zázemí. Rozšíření konektivity v celém prostranství. Úprava venkovního prostranství a výsadba zeleně. </t>
  </si>
  <si>
    <t>Úprava venkovního prostranství včetně herních prvků, povrchů a výsadba zeleně.</t>
  </si>
  <si>
    <t>Prosvětlení současných tříd MŠ, modernizace klimatizace, vybudování nové kotelny s výkonnějším kotlem na vytápění, popřípadě instalace tepelného čerpadla a nových odpadních septiků. Fotovoltaika.</t>
  </si>
  <si>
    <t>Vybourání okenních světlíků - prosvětlení současných tříd MŠ, modernizace klimatizace, vybudování nové kotelny s výkonnějším kotlem na vytápění či nová instalace tepelného čerpadla a nové rozvody septiku. Nová fotovoltaika.</t>
  </si>
  <si>
    <t>Projekt bude zaměřen na nové uspořádání a vybavení učebny funkčním nábytkem, včetně moderních učebních pomůcek a interaktivní tabule.  V rámci projektu dojde také k částečným stavebním úpravám učebny a kabinetu.</t>
  </si>
  <si>
    <t>Rekonstrukce a modernizace druhé učebny informatiky</t>
  </si>
  <si>
    <t>Projekt bude zaměřen na vybudování nové učebny robotiky a nákupu učebních pomůcek pro výuku robotiky, dále je projekt zaměřen na vybavení žákovských dílen moderními pomůckami. V rámci projektu dojde také k částečným stavebním úpravám učebny.</t>
  </si>
  <si>
    <t>Rekonstrukce a modernizace učebny chemie a přírodních věd + kabinet</t>
  </si>
  <si>
    <t>Projekt bude zaměřen na rekonstrukci, nové uspořádání a vybavení učebny funkčním nábytkem, včetně moderních učebních pomůcek, dále na zkvalitnění výuky přírodních věd zapojením moderních technologií do  výuky.  V rámci projektu dojde také k částečným stavebním úpravám učebny.</t>
  </si>
  <si>
    <t>Zajištění konektivity školy (rozvody internetu, wifi síť).</t>
  </si>
  <si>
    <t>Rekonstrukce učebny dílen, nákup strojového příslušenství, nákup nového nábytku; zajištění bezbariérového přístupu do učebny, včetně konektivity.</t>
  </si>
  <si>
    <t>Rekonstrukce a modernizace učebny robotiky +pc, učebny pro cizí jazyky a učebnu chemie vč. kabinetů</t>
  </si>
  <si>
    <t xml:space="preserve">Rekonstrukce učebny robotiky a pc, podpora výuky  práce s digitální technologií, nákup učebních pomůcek k podpoře této výuky  a vybavení třídy nábytkem.  V rámci projektu dojde také k částečným stavebním úpravám učebny. </t>
  </si>
  <si>
    <t>Rekonstrukce a modernizace učebny pro cizí jazyky včetně nákupu vybavení, učebních pomůcek a nezbytné technologie. Modernizace kabinetu.  V rámci projektu dojde také k částečným stavebním úpravám učebny a kabinetu.</t>
  </si>
  <si>
    <t>Rekonstrukce a modernizace učebny pro výuku chemie včetně nákupu vybavení, učebních pomůcek a nezbytné technologie. Modernizace kabinetu. V rámci projektu dojde také k částečným stavebním úpravám učebny a kabinetu.</t>
  </si>
  <si>
    <t>Vybudování bezbariérového WC a rampy. Zajištění bezbariérového vstupu.</t>
  </si>
  <si>
    <t>Rekonstrukce a modernizace učebny pc, učebny pro cizí jazyky a učebny fyziky vč. kabinetů</t>
  </si>
  <si>
    <t>Rekonstrukce a modernizace učebny pc včetně nákupu vybavení, učebních pomůcek a nezbytné technologie. Modernizace kabinetu.  V rámci projektu dojde také k částečným stavebním úpravám učebny a kabinetu.</t>
  </si>
  <si>
    <t xml:space="preserve">Rekonstrukce a modernizace učebny fyziky včetně nákupu vybavení, učebních pomůcek a nezbytné technologie. Modernizace kabinetu. V rámci projektu dojde také k částečným stavebním úpravám učebny a kabinetu. </t>
  </si>
  <si>
    <t xml:space="preserve">Komplexní rekonstrukce kinosálu a rekonstrukce zázemí pro činnost školních družin a školního klubu </t>
  </si>
  <si>
    <t>Kompletní rekonstrukce kinosálu včetně vzduchotechniky, audioviztuální techniky a osvětlení. Výměna stávajícího zázemí kinosálu (hlediště, jeviště). Rekonstrukce stávajících prostor školních družin včetně nábytku a vybavení. Rekonstrukce, modernizace a rozšíření stávajících venkovních herních prvků pro školní družinu a přípravnou třídu.</t>
  </si>
  <si>
    <t>Vybudování (přestavba) prostor pro zřízení školního poradenského pracoviště (speciální pedagogika), rekonstrukce reedukační učebny pro žáky se speciálními vzdělávacími potřebami (speciální nápravy). V rámci projektu dojde také k částečným stavebním úpravám.</t>
  </si>
  <si>
    <t>Vybudování učebny robotiky vč. kabinetu</t>
  </si>
  <si>
    <t>Vybudování nové učebny robotiky, nákup učebních pomůcek pro výuku robotiky. Nová elektroinstalace a podlahy. Modernizace kabinetu včetně vybavení.  V rámci projektu dojde také ke stavebním úpravám učebny a kabinetu.</t>
  </si>
  <si>
    <t xml:space="preserve">Vybudování samostatné třídy pro 3. trojročí s vlastním zázemím odločeným od hlavní budovy školy - modulová stavba
Rozšířením zázemí pro II. stupeň ZŠ je míněna přístavba, rekonstrukce či výstavba a vybavení kmenové_odborné učebny pro žáky 7.,8. a 9. tříd. Součástí rozšířeného zázemí pro II. stupeň je výstavba zázemí pro školní klub a družinu žáků ZŠ.
</t>
  </si>
  <si>
    <t>5000000
15 000 000</t>
  </si>
  <si>
    <t>Přestavba prostor původního bytu školníka. Učebna bude zaměřená na 3D grafiku a tisk, virtuální realitu a moderní informační technologie. Nákup potřebné vybavení a související stavební úpravy.</t>
  </si>
  <si>
    <t>Modernizace stávajícího divadelního sálu pro využití výuky filmu, moderní kino projekce, komunitního setkávání a realizace přednášek. V rámci projektu dojde ke stavebním úpravám.</t>
  </si>
  <si>
    <t>plánováno
zakoupen 1 pojízdný interaktivní panel</t>
  </si>
  <si>
    <t>Vytvoření pracovního koutku – interaktivní tabule, tablety, připojení na wifi, - rozvoj grafomotoriky, předčtenářských dovedností i dalších.</t>
  </si>
  <si>
    <t>plánováno
keramická pec zakoupena 2024</t>
  </si>
  <si>
    <t>2023
2027</t>
  </si>
  <si>
    <t>příprava PD
v realizaci</t>
  </si>
  <si>
    <t>Modernizace školního klubu.</t>
  </si>
  <si>
    <t>Modernizace učebny pracovních činností, dílny.</t>
  </si>
  <si>
    <t>Modernizace keramické dílny.</t>
  </si>
  <si>
    <t>částečně zrealizováno z projektu NPO</t>
  </si>
  <si>
    <t>Rekonstrukce kinosálu a zbudování nové knihovny v témže prostoru</t>
  </si>
  <si>
    <t>Nutná rekonstrukce stávajících prostor (výměna podlahové krytiny - linoleum, výměna podlahové krytiny na pódiu - technický koberec, nová opona, osvětlení, ozvučení, kompletní technika na promítání, nové sedačky) nutná celková rekonstrukce se stavebními úpravami, vybourání promítací místnosti, zbudování stupínkového posezení bez křesel s místem pro učitele, regály na knihy.</t>
  </si>
  <si>
    <t>Rekonstrukce učebny chemie</t>
  </si>
  <si>
    <t>Obnova, modernizace zastaralé a nefunkční odborné učebny chemie, vytvoření vhodných podmínek pro zavedení nových metod výuky s využitím moderního vybavení ve výuce odborných předmětů. Výpočetní a multimediální technka - interaktivní tabule, dataprojektor, vizualizér, notebook, tiskárna, barevná kopírka, digitální kamera, interiérové vitríny, pomůcky pro výuku žáků: mikroskop s USB kamerou, tellurium, laboratorní soupravy pro školní chemické pokusy, měřící systémy pro výuku chemie, souprava pro chromatografii, digitální váhy a další.</t>
  </si>
  <si>
    <t>Zbudování analytického kamerového systému</t>
  </si>
  <si>
    <t>Zabezpečení venkovního prostoru (okolí školy, vchody, východy, zadní trakt školy, venkovní sportoviště) školy novým kamerovým a zabezpečovacím systémem.</t>
  </si>
  <si>
    <t>Zhotovení přístupového systému a VoIP dveřníků</t>
  </si>
  <si>
    <t>Zhotovení zabezpečení pro přístup do budovy školy.</t>
  </si>
  <si>
    <t>Rekonstrukce venkovní tribuny u sportoviště</t>
  </si>
  <si>
    <t>Rekonstrukce stávající tribuny - sezení u sportoviště. Obnova betonového schodiště a betonového základu pro sezení. Nové osazení sedačkami - dřevěnými lavicemi pro žáky, fanoušky, návštěvníky.</t>
  </si>
  <si>
    <t>Rekonstrukce stávajících kabinetů (výměna podlahové krytiny, osazení novým nábytkem, nová umyvadla, výmalba a opravy stěn, osazení novými pc, tiskárny, osvětlení)</t>
  </si>
  <si>
    <t>Konektivita ZŠ</t>
  </si>
  <si>
    <t>Zkvalitnění vnitřní konektivity školy a zabezpečení připojení k internetu, Firewall , záložní řešení konektivity, zabezpečení vnější sítě, šifrování, logování, serverové i cloudové řešení, PC hardware.</t>
  </si>
  <si>
    <t>PD v přípravě</t>
  </si>
  <si>
    <t>Rozšíření ZŠ o odborné učebny (technika, prirodní vědy, jazyky)</t>
  </si>
  <si>
    <t>Vybavení a rekonstrukce původní stavby o 1 nadzemní podlaží. 3 odborné učebny, vybavení, konektivita, odborný kabinet, nová střecha, zdroj tepla.</t>
  </si>
  <si>
    <t>2023
2024</t>
  </si>
  <si>
    <t>Odborná učebna pro výuku matematiky, zaměření na geometrii a novou informatiku, vč. kabinetu</t>
  </si>
  <si>
    <t>Vybudování odborné učebny pro výuku matematiky, zaměření na geometrii a novou informatiku, vč. kabinetu.</t>
  </si>
  <si>
    <t>Odborné učebny zeměpisu a vlastivědy, vč. kabinetu</t>
  </si>
  <si>
    <t>Vybudování odborné učebny zeměpisu a vlastivědy, vč. kabinetu.</t>
  </si>
  <si>
    <t>Školní klub a družiny</t>
  </si>
  <si>
    <t>Rekonstrukce školního klubu a družin.</t>
  </si>
  <si>
    <t>Nová učebna - dílny</t>
  </si>
  <si>
    <t>Vybudování nové učebny dílen.</t>
  </si>
  <si>
    <t>Úprava vnitřního areálu školy, srovnání terénu v zadním objektu školy, nová příjezdová brána se zabezpečením, zbudování parkoviště pro zaměstnance školy i s přilehlou rampou na nakládání a vykládání zboží do kuchyně. Zbudování nového místo pro odkládání odpadu.
Terénní úpravy budou zahrnovat i řešení nestabilního svahu v zadní části sportoviště.</t>
  </si>
  <si>
    <t>Rekonstrukce školní kuchyně vč. Jídelny</t>
  </si>
  <si>
    <t>Kompletní rekonstrukce škoní kuchyně a jídelny (vzduchotechnika, podlahy..atd..) včetně kuchyňského zařízení a nového gastrovybavení dle norem.</t>
  </si>
  <si>
    <t>17000000
20 400 000</t>
  </si>
  <si>
    <t>zpracovává se studie
zpracovaná PD</t>
  </si>
  <si>
    <t>příprava PD
zpracovaná PD</t>
  </si>
  <si>
    <t>Vybudování venkovní učebny vč. chodníku</t>
  </si>
  <si>
    <t>Rekonstrukce paviloni kuchyně vč. jídelny</t>
  </si>
  <si>
    <t>Vybudování pavilonu družiny</t>
  </si>
  <si>
    <t>Rekonstrukce venkovního hřiště</t>
  </si>
  <si>
    <t>nutno zadat PD
příprava PD
PD zpracována</t>
  </si>
  <si>
    <t>Vstupní prostory školy</t>
  </si>
  <si>
    <t>Odstranění stávajících šaten a vybudování nových ve vstupním prostoru školy vč. opravy podlahy.</t>
  </si>
  <si>
    <t>2019
2021</t>
  </si>
  <si>
    <t>2022
2027</t>
  </si>
  <si>
    <t>7000000
12 500 000</t>
  </si>
  <si>
    <t>nutno zadat PD
příprava PD
zpracovaná PD</t>
  </si>
  <si>
    <t>Vybavení školní zahrady</t>
  </si>
  <si>
    <t>Sportovní a hrací prvky.</t>
  </si>
  <si>
    <t>2023
2025</t>
  </si>
  <si>
    <t>Rozšíření kapacity mateřské školy
odloučeného pracoviště Albrechtická 414</t>
  </si>
  <si>
    <t>Rekonstrukce venkovního hřiště.</t>
  </si>
  <si>
    <t>Vybodování odborných učeben vč. Odborné učebny na ekologickou výchovu (EVO).</t>
  </si>
  <si>
    <t>Odborné učebny vč. odborné učebny na ekologickou výchovu (EVO)</t>
  </si>
  <si>
    <t>Datová síť</t>
  </si>
  <si>
    <t>Datová síť.</t>
  </si>
  <si>
    <t>Nafukovací hala pro výuku TV</t>
  </si>
  <si>
    <t>Pořízení nafukovací hala pro výuku TV.</t>
  </si>
  <si>
    <t>Odborná učebna hudební nauky</t>
  </si>
  <si>
    <t>Modernizace učebny hudební nauky (přízemí),
modernizace vybavení stávající učebny hudební nauky s ohledem na větší zapojení mutlimediálních techologií ve ve výuce.</t>
  </si>
  <si>
    <t>Odborné učebny klávesových nástrojů</t>
  </si>
  <si>
    <t>Modernizace učebnen klávesových nástrojů vč. modernizace vybavení třech učeben klávesových nástrojů pro jejich plné využití k programování hudby, pořizování a zpracování hudebního záznamu a aranžování skladeb.</t>
  </si>
  <si>
    <t xml:space="preserve">Zkvalitnění stávající konektivity jednotlivých učeben školy.
</t>
  </si>
  <si>
    <t>Bezbariérovost školy</t>
  </si>
  <si>
    <t>Zbudování bezbariérového přístupu do celé školy a sociálního zařízení.</t>
  </si>
  <si>
    <t>Stavba venkovního multifunčního prostoru na zahradě školy, který má sloužit jako podium pro venkovní vystoupení a zároveň jako venkovní učebna využitelná pro výuku všech uměleckých oborů.</t>
  </si>
  <si>
    <t>100000
200 000
240 000</t>
  </si>
  <si>
    <t>7 650 000
9 350 000</t>
  </si>
  <si>
    <t>Venkovní multifunkční prostor a zahradní úpravy</t>
  </si>
  <si>
    <t>Rekonstrukce kuchyně a jídelny/vývařovny i přilehlých skladů</t>
  </si>
  <si>
    <t>Rekonstrukce kuchyně a jídelny/vývařovny i přilehlých skladů.</t>
  </si>
  <si>
    <t>Rekonstrukce MŠ vč.  bezbariérového vstupu pro děti a rodiče</t>
  </si>
  <si>
    <t>Rekonstrukce MŠ vč. bezbariérového vstupu (bezbariérový nájezd a úprava vnitřních bariér - prahy, přechody mezi místnostmi).
Výměna celého pláště MŠ vč. oken a rekonstrukce střešní krytiny a půdních prostor.</t>
  </si>
  <si>
    <t>Přírodní učebna vč. zahrady smyslů k rozvoji percepčního vnímání</t>
  </si>
  <si>
    <t>Nářadí a náčiní pro polytechnickou výchovu, environmentální vzdělávání. Vytvoření polytechnické dílny - venkovní učebny.</t>
  </si>
  <si>
    <t>Modernizace učebny fyziky a chemie, vč. kabinetu</t>
  </si>
  <si>
    <t>Modernizace učebny F-CH, rekonstrukce kabinetu fyziky, nová podlaha v laboratoři chemie, vč. kabinetu.</t>
  </si>
  <si>
    <t>příprava PD
záměr OPST</t>
  </si>
  <si>
    <t xml:space="preserve">Vybudování venkovní učebny v areálu školy, vč. přístupového chodníku. </t>
  </si>
  <si>
    <t>Rekonstrukce – modernizace učebny informatiky VT 1, učebny chemie a fyziky (přírodní vědy)  a dvou učeben cizích jazyků</t>
  </si>
  <si>
    <t>Rekonstrukce učebny fyziky a chemie (přírodní vědy) – zavedení nového elektrického rozvodu, rozvodu plynu, digitální sítě, nábytku a pomůcek, interaktivní tabule; zajištění bezbariérového přístupu do učebny.</t>
  </si>
  <si>
    <t>Modernizace učebny chemie vč. kabinetu</t>
  </si>
  <si>
    <t>Modernizace učebny chemie vč. kabinetu.</t>
  </si>
  <si>
    <t>Modernizace učebny fyziky vč. kabinetu</t>
  </si>
  <si>
    <t>Modernizace dvou učeben hudebny vč. kabinetu</t>
  </si>
  <si>
    <t>Modernizace dvou učeben hudebny vč. Kabinetu.</t>
  </si>
  <si>
    <t>Modernizace výtvarné učebny vč. kabinetu</t>
  </si>
  <si>
    <t>Modernizace učebny hudební výchovy vč. kabinetu</t>
  </si>
  <si>
    <t>Modernizace učebny výtvarné výchovy vč. kabinetu</t>
  </si>
  <si>
    <t>Modernizace dvou učeben cizích jazyků (AJ) vč. kabinetu</t>
  </si>
  <si>
    <t>Modernizace dvou učeben cizích jazyků (NJ) vč. kabinetu</t>
  </si>
  <si>
    <t>Modernizace učebny IT vč. kabinetu</t>
  </si>
  <si>
    <t>Modernizace učebny - zkušebna (hudební výchova).</t>
  </si>
  <si>
    <t>Modernizace počítačové učebny vč. kabinetu</t>
  </si>
  <si>
    <t>Modernizace učebny zeměpisu vč. kabinetu</t>
  </si>
  <si>
    <t>Modernizace učebny pro výuku hudební výchovy, multimediální učebny vč. kabinetu</t>
  </si>
  <si>
    <t>Modernizace učebny dějepisu vč. kabinetu</t>
  </si>
  <si>
    <t>Modernizace tří jazykových učeben vč. kabinetu</t>
  </si>
  <si>
    <t>Školní klub - dílny, školní družina</t>
  </si>
  <si>
    <t>Venkovní učebna</t>
  </si>
  <si>
    <t>Venkovní učebna je moderní vzdělávací prostor propojující přírodní prostředí s praktickým učením. Podporuje rozvoj klíčových kompetencí žáků prostřednictvím projektového vyučování, experimentování, bádání a týmové spolupráce. Učebna umožňuje aktivní zapojení žáků, rozvoj kritického myšlení a praktických dovedností.</t>
  </si>
  <si>
    <t>nerelevantní</t>
  </si>
  <si>
    <t>OPRAVA, celková renovace nebo zřízení nové Rekuperační jednotky ve školní kuchyni</t>
  </si>
  <si>
    <t>OPRAVA či celková renovace nebo zřízení nové Rekuperační jednotky ve školní kuchyni. Bude navýšen počet strávníků z důvodů sloučení organizací (MŠ a ZŠ).</t>
  </si>
  <si>
    <t>Modernizace 5  tříd v kontextu vzdělávacího programu ZAČÍT SPOLU - nákup vhodných lavic, židlí, interaktivních panelů</t>
  </si>
  <si>
    <t>Modernizace 5  tříd v kontextu vzdělávacího programu ZAČÍT SPOLU - nákup vhodných lavic, židlí, interaktivních panelů - k 1.7.2025 dojde ke sloučení MŠ a ZŠ, v základní škole se zavede vzdělávací program Začít spolu.</t>
  </si>
  <si>
    <t>Modernizace dvou učeben cizích jazyků (AJ)</t>
  </si>
  <si>
    <t>2024
2025</t>
  </si>
  <si>
    <t>2027
2026</t>
  </si>
  <si>
    <t>záměr</t>
  </si>
  <si>
    <r>
      <t>Základní škola</t>
    </r>
    <r>
      <rPr>
        <b/>
        <sz val="10"/>
        <color rgb="FFFF0000"/>
        <rFont val="Calibri"/>
        <family val="2"/>
        <charset val="238"/>
        <scheme val="minor"/>
      </rPr>
      <t xml:space="preserve"> </t>
    </r>
    <r>
      <rPr>
        <b/>
        <sz val="10"/>
        <rFont val="Calibri"/>
        <family val="2"/>
        <charset val="238"/>
        <scheme val="minor"/>
      </rPr>
      <t>Obrnice, okres Most, příspěvková organizace</t>
    </r>
  </si>
  <si>
    <t>Mateřská škola Obrnice, okres Most, příspěvková organizace</t>
  </si>
  <si>
    <t>Bezbariérovost školy (výtahy)</t>
  </si>
  <si>
    <t>Modernizace školního rozhlasu</t>
  </si>
  <si>
    <t>Modernizace stávajícího nefunkčního školního rozhlasu</t>
  </si>
  <si>
    <t>Bezbariérovost budovy (výtah)</t>
  </si>
  <si>
    <t>PD zpracována</t>
  </si>
  <si>
    <t>Bezbariérovost objektu</t>
  </si>
  <si>
    <r>
      <t>12000000
18 000 000</t>
    </r>
    <r>
      <rPr>
        <sz val="10"/>
        <rFont val="Calibri"/>
        <family val="2"/>
        <charset val="238"/>
        <scheme val="minor"/>
      </rPr>
      <t xml:space="preserve">
 25 000 000</t>
    </r>
  </si>
  <si>
    <r>
      <rPr>
        <strike/>
        <sz val="10"/>
        <rFont val="Calibri"/>
        <family val="2"/>
        <charset val="238"/>
        <scheme val="minor"/>
      </rPr>
      <t>2027</t>
    </r>
    <r>
      <rPr>
        <sz val="10"/>
        <rFont val="Calibri"/>
        <family val="2"/>
        <charset val="238"/>
        <scheme val="minor"/>
      </rPr>
      <t xml:space="preserve">
2025</t>
    </r>
  </si>
  <si>
    <r>
      <rPr>
        <strike/>
        <sz val="10"/>
        <rFont val="Calibri"/>
        <family val="2"/>
        <charset val="238"/>
        <scheme val="minor"/>
      </rPr>
      <t>ne</t>
    </r>
    <r>
      <rPr>
        <sz val="10"/>
        <rFont val="Calibri"/>
        <family val="2"/>
        <charset val="238"/>
        <scheme val="minor"/>
      </rPr>
      <t xml:space="preserve">
ano</t>
    </r>
  </si>
  <si>
    <r>
      <rPr>
        <strike/>
        <sz val="10"/>
        <rFont val="Calibri"/>
        <family val="2"/>
        <charset val="238"/>
        <scheme val="minor"/>
      </rPr>
      <t>2024</t>
    </r>
    <r>
      <rPr>
        <sz val="10"/>
        <rFont val="Calibri"/>
        <family val="2"/>
        <charset val="238"/>
        <scheme val="minor"/>
      </rPr>
      <t xml:space="preserve">
2027</t>
    </r>
  </si>
  <si>
    <r>
      <t xml:space="preserve">Navýšení kapacity o tři třídy zejména s ohledem na přijímání dětí mladších tří let do MŠ - rekonstrukce 2 </t>
    </r>
    <r>
      <rPr>
        <strike/>
        <sz val="10"/>
        <rFont val="Calibri"/>
        <family val="2"/>
        <charset val="238"/>
        <scheme val="minor"/>
      </rPr>
      <t>poschodí</t>
    </r>
    <r>
      <rPr>
        <sz val="10"/>
        <rFont val="Calibri"/>
        <family val="2"/>
        <charset val="238"/>
        <scheme val="minor"/>
      </rPr>
      <t xml:space="preserve"> podlaží, výstavba výtahu (osobní, jídelní), bezbariérové úpravy</t>
    </r>
  </si>
  <si>
    <r>
      <t xml:space="preserve">40 000 000
</t>
    </r>
    <r>
      <rPr>
        <sz val="10"/>
        <rFont val="Calibri"/>
        <family val="2"/>
        <charset val="238"/>
        <scheme val="minor"/>
      </rPr>
      <t>68 400 000</t>
    </r>
  </si>
  <si>
    <r>
      <t xml:space="preserve">2020   </t>
    </r>
    <r>
      <rPr>
        <sz val="10"/>
        <rFont val="Calibri"/>
        <family val="2"/>
        <charset val="238"/>
        <scheme val="minor"/>
      </rPr>
      <t xml:space="preserve">                 2022</t>
    </r>
  </si>
  <si>
    <r>
      <t>2022</t>
    </r>
    <r>
      <rPr>
        <sz val="10"/>
        <rFont val="Calibri"/>
        <family val="2"/>
        <charset val="238"/>
        <scheme val="minor"/>
      </rPr>
      <t xml:space="preserve">  2024</t>
    </r>
  </si>
  <si>
    <r>
      <rPr>
        <strike/>
        <sz val="10"/>
        <rFont val="Calibri"/>
        <family val="2"/>
        <charset val="238"/>
        <scheme val="minor"/>
      </rPr>
      <t>zpracovává se PD</t>
    </r>
    <r>
      <rPr>
        <sz val="10"/>
        <rFont val="Calibri"/>
        <family val="2"/>
        <charset val="238"/>
        <scheme val="minor"/>
      </rPr>
      <t xml:space="preserve">
</t>
    </r>
    <r>
      <rPr>
        <strike/>
        <sz val="10"/>
        <rFont val="Calibri"/>
        <family val="2"/>
        <charset val="238"/>
        <scheme val="minor"/>
      </rPr>
      <t>výběr dodavatele</t>
    </r>
    <r>
      <rPr>
        <sz val="10"/>
        <rFont val="Calibri"/>
        <family val="2"/>
        <charset val="238"/>
        <scheme val="minor"/>
      </rPr>
      <t xml:space="preserve">
</t>
    </r>
    <r>
      <rPr>
        <strike/>
        <sz val="10"/>
        <rFont val="Calibri"/>
        <family val="2"/>
        <charset val="238"/>
        <scheme val="minor"/>
      </rPr>
      <t>v realizaci</t>
    </r>
    <r>
      <rPr>
        <sz val="10"/>
        <rFont val="Calibri"/>
        <family val="2"/>
        <charset val="238"/>
        <scheme val="minor"/>
      </rPr>
      <t xml:space="preserve">
zrealizováno</t>
    </r>
  </si>
  <si>
    <r>
      <t xml:space="preserve">2 500 000
</t>
    </r>
    <r>
      <rPr>
        <sz val="10"/>
        <rFont val="Calibri"/>
        <family val="2"/>
        <charset val="238"/>
        <scheme val="minor"/>
      </rPr>
      <t>6 000 000</t>
    </r>
  </si>
  <si>
    <r>
      <t>2021</t>
    </r>
    <r>
      <rPr>
        <sz val="10"/>
        <rFont val="Calibri"/>
        <family val="2"/>
        <charset val="238"/>
        <scheme val="minor"/>
      </rPr>
      <t xml:space="preserve">    2022</t>
    </r>
  </si>
  <si>
    <r>
      <t>2022</t>
    </r>
    <r>
      <rPr>
        <sz val="10"/>
        <rFont val="Calibri"/>
        <family val="2"/>
        <charset val="238"/>
        <scheme val="minor"/>
      </rPr>
      <t xml:space="preserve">    2024</t>
    </r>
  </si>
  <si>
    <r>
      <rPr>
        <strike/>
        <sz val="10"/>
        <rFont val="Calibri"/>
        <family val="2"/>
        <charset val="238"/>
        <scheme val="minor"/>
      </rPr>
      <t>zpracovává se PD</t>
    </r>
    <r>
      <rPr>
        <sz val="10"/>
        <rFont val="Calibri"/>
        <family val="2"/>
        <charset val="238"/>
        <scheme val="minor"/>
      </rPr>
      <t xml:space="preserve">
</t>
    </r>
    <r>
      <rPr>
        <strike/>
        <sz val="10"/>
        <rFont val="Calibri"/>
        <family val="2"/>
        <charset val="238"/>
        <scheme val="minor"/>
      </rPr>
      <t>v realizaci</t>
    </r>
    <r>
      <rPr>
        <sz val="10"/>
        <rFont val="Calibri"/>
        <family val="2"/>
        <charset val="238"/>
        <scheme val="minor"/>
      </rPr>
      <t xml:space="preserve">
zrealizováno</t>
    </r>
  </si>
  <si>
    <r>
      <t xml:space="preserve">7000000
</t>
    </r>
    <r>
      <rPr>
        <sz val="10"/>
        <rFont val="Calibri"/>
        <family val="2"/>
        <charset val="238"/>
        <scheme val="minor"/>
      </rPr>
      <t>8 400 000</t>
    </r>
  </si>
  <si>
    <r>
      <t xml:space="preserve">100 000
</t>
    </r>
    <r>
      <rPr>
        <sz val="10"/>
        <rFont val="Calibri"/>
        <family val="2"/>
        <charset val="238"/>
        <scheme val="minor"/>
      </rPr>
      <t>4 200 000</t>
    </r>
  </si>
  <si>
    <r>
      <t xml:space="preserve">Dovybavení herními prvky – lezecké plochy, </t>
    </r>
    <r>
      <rPr>
        <strike/>
        <sz val="10"/>
        <rFont val="Calibri"/>
        <family val="2"/>
        <charset val="238"/>
        <scheme val="minor"/>
      </rPr>
      <t>mlhoviště</t>
    </r>
    <r>
      <rPr>
        <sz val="10"/>
        <rFont val="Calibri"/>
        <family val="2"/>
        <charset val="238"/>
        <scheme val="minor"/>
      </rPr>
      <t xml:space="preserve"> výměna povrchu na školní zahradě za měkký s barevnými plochami, </t>
    </r>
    <r>
      <rPr>
        <strike/>
        <sz val="10"/>
        <rFont val="Calibri"/>
        <family val="2"/>
        <charset val="238"/>
        <scheme val="minor"/>
      </rPr>
      <t>pítka</t>
    </r>
  </si>
  <si>
    <r>
      <rPr>
        <strike/>
        <sz val="10"/>
        <rFont val="Calibri"/>
        <family val="2"/>
        <charset val="238"/>
        <scheme val="minor"/>
      </rPr>
      <t>zpracovává se PD
vybraný dodavatel</t>
    </r>
    <r>
      <rPr>
        <sz val="10"/>
        <rFont val="Calibri"/>
        <family val="2"/>
        <charset val="238"/>
        <scheme val="minor"/>
      </rPr>
      <t xml:space="preserve">
</t>
    </r>
    <r>
      <rPr>
        <strike/>
        <sz val="10"/>
        <rFont val="Calibri"/>
        <family val="2"/>
        <charset val="238"/>
        <scheme val="minor"/>
      </rPr>
      <t>v realizaci</t>
    </r>
    <r>
      <rPr>
        <sz val="10"/>
        <rFont val="Calibri"/>
        <family val="2"/>
        <charset val="238"/>
        <scheme val="minor"/>
      </rPr>
      <t xml:space="preserve">
zrealizováno</t>
    </r>
  </si>
  <si>
    <r>
      <t xml:space="preserve">ne
</t>
    </r>
    <r>
      <rPr>
        <sz val="10"/>
        <rFont val="Calibri"/>
        <family val="2"/>
        <charset val="238"/>
        <scheme val="minor"/>
      </rPr>
      <t>ano</t>
    </r>
  </si>
  <si>
    <r>
      <t xml:space="preserve">Vybudování </t>
    </r>
    <r>
      <rPr>
        <strike/>
        <sz val="10"/>
        <rFont val="Calibri"/>
        <family val="2"/>
        <charset val="238"/>
        <scheme val="minor"/>
      </rPr>
      <t>skleníků</t>
    </r>
    <r>
      <rPr>
        <sz val="10"/>
        <rFont val="Calibri"/>
        <family val="2"/>
        <charset val="238"/>
        <scheme val="minor"/>
      </rPr>
      <t xml:space="preserve"> ploch pro pěstitelské práce, vybudování loučky na zahradě MŠ</t>
    </r>
  </si>
  <si>
    <r>
      <t xml:space="preserve">10000000
</t>
    </r>
    <r>
      <rPr>
        <sz val="10"/>
        <rFont val="Calibri"/>
        <family val="2"/>
        <charset val="238"/>
        <scheme val="minor"/>
      </rPr>
      <t>12 000 000</t>
    </r>
  </si>
  <si>
    <r>
      <t xml:space="preserve">2022
</t>
    </r>
    <r>
      <rPr>
        <sz val="10"/>
        <rFont val="Calibri"/>
        <family val="2"/>
        <charset val="238"/>
        <scheme val="minor"/>
      </rPr>
      <t>2023</t>
    </r>
  </si>
  <si>
    <r>
      <t xml:space="preserve">1000000
</t>
    </r>
    <r>
      <rPr>
        <sz val="10"/>
        <rFont val="Calibri"/>
        <family val="2"/>
        <charset val="238"/>
        <scheme val="minor"/>
      </rPr>
      <t>4 000 000</t>
    </r>
  </si>
  <si>
    <r>
      <rPr>
        <strike/>
        <sz val="10"/>
        <rFont val="Calibri"/>
        <family val="2"/>
        <charset val="238"/>
        <scheme val="minor"/>
      </rPr>
      <t>150 000</t>
    </r>
    <r>
      <rPr>
        <sz val="10"/>
        <rFont val="Calibri"/>
        <family val="2"/>
        <charset val="238"/>
        <scheme val="minor"/>
      </rPr>
      <t xml:space="preserve">
3 000 000</t>
    </r>
  </si>
  <si>
    <r>
      <rPr>
        <strike/>
        <sz val="10"/>
        <rFont val="Calibri"/>
        <family val="2"/>
        <charset val="238"/>
        <scheme val="minor"/>
      </rPr>
      <t>2019</t>
    </r>
    <r>
      <rPr>
        <sz val="10"/>
        <rFont val="Calibri"/>
        <family val="2"/>
        <charset val="238"/>
        <scheme val="minor"/>
      </rPr>
      <t xml:space="preserve">
2025</t>
    </r>
  </si>
  <si>
    <r>
      <rPr>
        <strike/>
        <sz val="10"/>
        <rFont val="Calibri"/>
        <family val="2"/>
        <charset val="238"/>
        <scheme val="minor"/>
      </rPr>
      <t>2023</t>
    </r>
    <r>
      <rPr>
        <sz val="10"/>
        <rFont val="Calibri"/>
        <family val="2"/>
        <charset val="238"/>
        <scheme val="minor"/>
      </rPr>
      <t xml:space="preserve">
</t>
    </r>
    <r>
      <rPr>
        <strike/>
        <sz val="10"/>
        <rFont val="Calibri"/>
        <family val="2"/>
        <charset val="238"/>
        <scheme val="minor"/>
      </rPr>
      <t>2025</t>
    </r>
    <r>
      <rPr>
        <sz val="10"/>
        <rFont val="Calibri"/>
        <family val="2"/>
        <charset val="238"/>
        <scheme val="minor"/>
      </rPr>
      <t xml:space="preserve">
2028</t>
    </r>
  </si>
  <si>
    <r>
      <rPr>
        <strike/>
        <sz val="10"/>
        <rFont val="Calibri"/>
        <family val="2"/>
        <charset val="238"/>
        <scheme val="minor"/>
      </rPr>
      <t>2023</t>
    </r>
    <r>
      <rPr>
        <sz val="10"/>
        <rFont val="Calibri"/>
        <family val="2"/>
        <charset val="238"/>
        <scheme val="minor"/>
      </rPr>
      <t xml:space="preserve">
2025</t>
    </r>
  </si>
  <si>
    <r>
      <t xml:space="preserve">Altán s vybavením pro řemeslné, zahradnické a kreativní činnosti a polytechnickou výuku.Vybavení zahrady, prvky k rozvoji smyslů. </t>
    </r>
    <r>
      <rPr>
        <strike/>
        <sz val="10"/>
        <rFont val="Calibri"/>
        <family val="2"/>
        <charset val="238"/>
        <scheme val="minor"/>
      </rPr>
      <t>(hmyzí domeček, smyslový chodník, zvonkohra, bylinkový záhon atd.)</t>
    </r>
  </si>
  <si>
    <r>
      <rPr>
        <strike/>
        <sz val="10"/>
        <rFont val="Calibri"/>
        <family val="2"/>
        <charset val="238"/>
        <scheme val="minor"/>
      </rPr>
      <t>200 000</t>
    </r>
    <r>
      <rPr>
        <sz val="10"/>
        <rFont val="Calibri"/>
        <family val="2"/>
        <charset val="238"/>
        <scheme val="minor"/>
      </rPr>
      <t xml:space="preserve">
700 000</t>
    </r>
  </si>
  <si>
    <r>
      <t>1000000
2 000 000</t>
    </r>
    <r>
      <rPr>
        <sz val="10"/>
        <rFont val="Calibri"/>
        <family val="2"/>
        <charset val="238"/>
        <scheme val="minor"/>
      </rPr>
      <t xml:space="preserve">
3 000 000</t>
    </r>
  </si>
  <si>
    <r>
      <rPr>
        <strike/>
        <sz val="10"/>
        <rFont val="Calibri"/>
        <family val="2"/>
        <charset val="238"/>
        <scheme val="minor"/>
      </rPr>
      <t>2023</t>
    </r>
    <r>
      <rPr>
        <sz val="10"/>
        <rFont val="Calibri"/>
        <family val="2"/>
        <charset val="238"/>
        <scheme val="minor"/>
      </rPr>
      <t xml:space="preserve">
2027</t>
    </r>
  </si>
  <si>
    <r>
      <rPr>
        <strike/>
        <sz val="10"/>
        <rFont val="Calibri"/>
        <family val="2"/>
        <charset val="238"/>
        <scheme val="minor"/>
      </rPr>
      <t>600000
800 000</t>
    </r>
    <r>
      <rPr>
        <sz val="10"/>
        <rFont val="Calibri"/>
        <family val="2"/>
        <charset val="238"/>
        <scheme val="minor"/>
      </rPr>
      <t xml:space="preserve">
1 000 000</t>
    </r>
  </si>
  <si>
    <r>
      <rPr>
        <strike/>
        <sz val="10"/>
        <rFont val="Calibri"/>
        <family val="2"/>
        <charset val="238"/>
        <scheme val="minor"/>
      </rPr>
      <t>1 000 000</t>
    </r>
    <r>
      <rPr>
        <sz val="10"/>
        <rFont val="Calibri"/>
        <family val="2"/>
        <charset val="238"/>
        <scheme val="minor"/>
      </rPr>
      <t xml:space="preserve">
1 200 000</t>
    </r>
  </si>
  <si>
    <r>
      <t>1500000
2 500 000</t>
    </r>
    <r>
      <rPr>
        <sz val="10"/>
        <rFont val="Calibri"/>
        <family val="2"/>
        <charset val="238"/>
        <scheme val="minor"/>
      </rPr>
      <t xml:space="preserve">
2 800 000</t>
    </r>
  </si>
  <si>
    <r>
      <rPr>
        <strike/>
        <sz val="10"/>
        <rFont val="Calibri"/>
        <family val="2"/>
        <charset val="238"/>
        <scheme val="minor"/>
      </rPr>
      <t>70 000</t>
    </r>
    <r>
      <rPr>
        <sz val="10"/>
        <rFont val="Calibri"/>
        <family val="2"/>
        <charset val="238"/>
        <scheme val="minor"/>
      </rPr>
      <t xml:space="preserve">
2 000 000</t>
    </r>
  </si>
  <si>
    <r>
      <rPr>
        <strike/>
        <sz val="10"/>
        <rFont val="Calibri"/>
        <family val="2"/>
        <charset val="238"/>
        <scheme val="minor"/>
      </rPr>
      <t>2022</t>
    </r>
    <r>
      <rPr>
        <sz val="10"/>
        <rFont val="Calibri"/>
        <family val="2"/>
        <charset val="238"/>
        <scheme val="minor"/>
      </rPr>
      <t xml:space="preserve">
2025</t>
    </r>
  </si>
  <si>
    <r>
      <rPr>
        <strike/>
        <sz val="10"/>
        <rFont val="Calibri"/>
        <family val="2"/>
        <charset val="238"/>
        <scheme val="minor"/>
      </rPr>
      <t>2025</t>
    </r>
    <r>
      <rPr>
        <sz val="10"/>
        <rFont val="Calibri"/>
        <family val="2"/>
        <charset val="238"/>
        <scheme val="minor"/>
      </rPr>
      <t xml:space="preserve">
2027</t>
    </r>
  </si>
  <si>
    <r>
      <t>Venkovní polytechnická dílna
Venkovní učebna s polytechnickou dílnou</t>
    </r>
    <r>
      <rPr>
        <sz val="10"/>
        <rFont val="Calibri"/>
        <family val="2"/>
        <charset val="238"/>
        <scheme val="minor"/>
      </rPr>
      <t xml:space="preserve">
Venkovní centra aktivit dle programu ZAČÍT SPOLU</t>
    </r>
  </si>
  <si>
    <r>
      <rPr>
        <strike/>
        <sz val="10"/>
        <rFont val="Calibri"/>
        <family val="2"/>
        <charset val="238"/>
        <scheme val="minor"/>
      </rPr>
      <t>Šlo by o vybudování polytechnické dílny v prostorách zahrady MŠ – altán/učebna, pracovní stoly s dětským nářadím, napojení na vodu.
Lavice a stoly pro jednu třídu, tabuli, připojení na elektřinu a vodu, zpevnění plochy, vytvoření podlahy, pevná střecha.</t>
    </r>
    <r>
      <rPr>
        <sz val="10"/>
        <rFont val="Calibri"/>
        <family val="2"/>
        <charset val="238"/>
        <scheme val="minor"/>
      </rPr>
      <t xml:space="preserve">
Šlo by o vybudování 12 venkovních center aktivit v prostorách zahrady MŠ – altány/zastřešení prostoru, učebna, pracovní stoly s dětským nářadím, napojení na vodu.
Lavice a stoly pro jednu třídu, tabuli, připojení na elektřinu a vodu, zpevnění plochy, vytvoření podlahy, pevná střecha. Kuchyňka pro děti s napojením na vodu </t>
    </r>
  </si>
  <si>
    <r>
      <t>1000000
3 000 000</t>
    </r>
    <r>
      <rPr>
        <sz val="10"/>
        <rFont val="Calibri"/>
        <family val="2"/>
        <charset val="238"/>
        <scheme val="minor"/>
      </rPr>
      <t xml:space="preserve">
3 500 000</t>
    </r>
  </si>
  <si>
    <r>
      <rPr>
        <strike/>
        <sz val="10"/>
        <rFont val="Calibri"/>
        <family val="2"/>
        <charset val="238"/>
        <scheme val="minor"/>
      </rPr>
      <t>Úprava školní zahrady ZŠ - 2 části odpočinková (altán, učebna) a výuková (ekosystémy, pěstitelství)</t>
    </r>
    <r>
      <rPr>
        <sz val="10"/>
        <rFont val="Calibri"/>
        <family val="2"/>
        <charset val="238"/>
        <scheme val="minor"/>
      </rPr>
      <t xml:space="preserve">
Úpravy zahrady MŠ (venkovní učebna, venkovní herní prvky).</t>
    </r>
  </si>
  <si>
    <r>
      <t xml:space="preserve">Výtah do školy
</t>
    </r>
    <r>
      <rPr>
        <sz val="10"/>
        <rFont val="Calibri"/>
        <family val="2"/>
        <charset val="238"/>
        <scheme val="minor"/>
      </rPr>
      <t>Bezbariérovost</t>
    </r>
  </si>
  <si>
    <r>
      <t>Stavba vnějšího výtahu -</t>
    </r>
    <r>
      <rPr>
        <strike/>
        <sz val="10"/>
        <rFont val="Calibri"/>
        <family val="2"/>
        <charset val="238"/>
        <scheme val="minor"/>
      </rPr>
      <t xml:space="preserve"> skleněný panoramatický</t>
    </r>
    <r>
      <rPr>
        <sz val="10"/>
        <rFont val="Calibri"/>
        <family val="2"/>
        <charset val="238"/>
        <scheme val="minor"/>
      </rPr>
      <t xml:space="preserve"> výtah přístupný z budovy školy, WC, vstup do objektu a učeben</t>
    </r>
  </si>
  <si>
    <r>
      <rPr>
        <strike/>
        <sz val="10"/>
        <rFont val="Calibri"/>
        <family val="2"/>
        <charset val="238"/>
        <scheme val="minor"/>
      </rPr>
      <t>4000000</t>
    </r>
    <r>
      <rPr>
        <sz val="10"/>
        <rFont val="Calibri"/>
        <family val="2"/>
        <charset val="238"/>
        <scheme val="minor"/>
      </rPr>
      <t xml:space="preserve">
</t>
    </r>
    <r>
      <rPr>
        <strike/>
        <sz val="10"/>
        <rFont val="Calibri"/>
        <family val="2"/>
        <charset val="238"/>
        <scheme val="minor"/>
      </rPr>
      <t xml:space="preserve">5 000 000
</t>
    </r>
    <r>
      <rPr>
        <sz val="10"/>
        <rFont val="Calibri"/>
        <family val="2"/>
        <charset val="238"/>
        <scheme val="minor"/>
      </rPr>
      <t>6 000 000</t>
    </r>
  </si>
  <si>
    <r>
      <rPr>
        <strike/>
        <sz val="10"/>
        <rFont val="Calibri"/>
        <family val="2"/>
        <charset val="238"/>
        <scheme val="minor"/>
      </rPr>
      <t>2020</t>
    </r>
    <r>
      <rPr>
        <sz val="10"/>
        <rFont val="Calibri"/>
        <family val="2"/>
        <charset val="238"/>
        <scheme val="minor"/>
      </rPr>
      <t xml:space="preserve">
2022</t>
    </r>
  </si>
  <si>
    <r>
      <t>2025
2027</t>
    </r>
    <r>
      <rPr>
        <sz val="10"/>
        <rFont val="Calibri"/>
        <family val="2"/>
        <charset val="238"/>
        <scheme val="minor"/>
      </rPr>
      <t xml:space="preserve">
2023</t>
    </r>
  </si>
  <si>
    <r>
      <t>Plánováno
zpracovává se PD</t>
    </r>
    <r>
      <rPr>
        <sz val="10"/>
        <rFont val="Calibri"/>
        <family val="2"/>
        <charset val="238"/>
        <scheme val="minor"/>
      </rPr>
      <t xml:space="preserve">
</t>
    </r>
    <r>
      <rPr>
        <strike/>
        <sz val="10"/>
        <rFont val="Calibri"/>
        <family val="2"/>
        <charset val="238"/>
        <scheme val="minor"/>
      </rPr>
      <t>v realizaci</t>
    </r>
    <r>
      <rPr>
        <sz val="10"/>
        <rFont val="Calibri"/>
        <family val="2"/>
        <charset val="238"/>
        <scheme val="minor"/>
      </rPr>
      <t xml:space="preserve">
zrealizováno</t>
    </r>
  </si>
  <si>
    <r>
      <t xml:space="preserve">1000000
2 000 000
</t>
    </r>
    <r>
      <rPr>
        <sz val="10"/>
        <rFont val="Calibri"/>
        <family val="2"/>
        <charset val="238"/>
        <scheme val="minor"/>
      </rPr>
      <t>3 000 000</t>
    </r>
  </si>
  <si>
    <r>
      <t>2022
2025</t>
    </r>
    <r>
      <rPr>
        <sz val="10"/>
        <rFont val="Calibri"/>
        <family val="2"/>
        <charset val="238"/>
        <scheme val="minor"/>
      </rPr>
      <t xml:space="preserve">
</t>
    </r>
    <r>
      <rPr>
        <strike/>
        <sz val="10"/>
        <rFont val="Calibri"/>
        <family val="2"/>
        <charset val="238"/>
        <scheme val="minor"/>
      </rPr>
      <t>2027</t>
    </r>
    <r>
      <rPr>
        <sz val="10"/>
        <rFont val="Calibri"/>
        <family val="2"/>
        <charset val="238"/>
        <scheme val="minor"/>
      </rPr>
      <t xml:space="preserve">
2023</t>
    </r>
  </si>
  <si>
    <r>
      <t>zpracovává se PD
částečně v realizaci terénní úpravy prostoru učeben v přírodě, plánována rekonstrukce povrchu dvora</t>
    </r>
    <r>
      <rPr>
        <sz val="10"/>
        <rFont val="Calibri"/>
        <family val="2"/>
        <charset val="238"/>
        <scheme val="minor"/>
      </rPr>
      <t xml:space="preserve">
</t>
    </r>
    <r>
      <rPr>
        <strike/>
        <sz val="10"/>
        <rFont val="Calibri"/>
        <family val="2"/>
        <charset val="238"/>
        <scheme val="minor"/>
      </rPr>
      <t>v realizaci</t>
    </r>
    <r>
      <rPr>
        <sz val="10"/>
        <rFont val="Calibri"/>
        <family val="2"/>
        <charset val="238"/>
        <scheme val="minor"/>
      </rPr>
      <t xml:space="preserve">
zrealizováno</t>
    </r>
  </si>
  <si>
    <r>
      <t xml:space="preserve">3000000
</t>
    </r>
    <r>
      <rPr>
        <sz val="10"/>
        <rFont val="Calibri"/>
        <family val="2"/>
        <charset val="238"/>
        <scheme val="minor"/>
      </rPr>
      <t>18 600 000</t>
    </r>
  </si>
  <si>
    <r>
      <rPr>
        <strike/>
        <sz val="10"/>
        <rFont val="Calibri"/>
        <family val="2"/>
        <charset val="238"/>
        <scheme val="minor"/>
      </rPr>
      <t>plánováno</t>
    </r>
    <r>
      <rPr>
        <sz val="10"/>
        <rFont val="Calibri"/>
        <family val="2"/>
        <charset val="238"/>
        <scheme val="minor"/>
      </rPr>
      <t xml:space="preserve">
</t>
    </r>
    <r>
      <rPr>
        <strike/>
        <sz val="10"/>
        <rFont val="Calibri"/>
        <family val="2"/>
        <charset val="238"/>
        <scheme val="minor"/>
      </rPr>
      <t>v realizaci</t>
    </r>
    <r>
      <rPr>
        <sz val="10"/>
        <rFont val="Calibri"/>
        <family val="2"/>
        <charset val="238"/>
        <scheme val="minor"/>
      </rPr>
      <t xml:space="preserve">
zrealizováno</t>
    </r>
  </si>
  <si>
    <r>
      <t xml:space="preserve">Multifunkční učebna polytechnického vzdělávání
</t>
    </r>
    <r>
      <rPr>
        <sz val="10"/>
        <rFont val="Calibri"/>
        <family val="2"/>
        <charset val="238"/>
        <scheme val="minor"/>
      </rPr>
      <t>Odborná učebna robotiky a</t>
    </r>
    <r>
      <rPr>
        <strike/>
        <sz val="10"/>
        <rFont val="Calibri"/>
        <family val="2"/>
        <charset val="238"/>
        <scheme val="minor"/>
      </rPr>
      <t xml:space="preserve"> </t>
    </r>
    <r>
      <rPr>
        <sz val="10"/>
        <rFont val="Calibri"/>
        <family val="2"/>
        <charset val="238"/>
        <scheme val="minor"/>
      </rPr>
      <t>dílny</t>
    </r>
    <r>
      <rPr>
        <strike/>
        <sz val="10"/>
        <rFont val="Calibri"/>
        <family val="2"/>
        <charset val="238"/>
        <scheme val="minor"/>
      </rPr>
      <t xml:space="preserve"> virtuální reality</t>
    </r>
    <r>
      <rPr>
        <sz val="10"/>
        <rFont val="Calibri"/>
        <family val="2"/>
        <charset val="238"/>
        <scheme val="minor"/>
      </rPr>
      <t xml:space="preserve"> + kabinet.</t>
    </r>
    <r>
      <rPr>
        <strike/>
        <sz val="10"/>
        <rFont val="Calibri"/>
        <family val="2"/>
        <charset val="238"/>
        <scheme val="minor"/>
      </rPr>
      <t xml:space="preserve">
</t>
    </r>
  </si>
  <si>
    <r>
      <t xml:space="preserve">Projekt bude zaměřen na přestavbu "spalovny" na multifunkční učebnu polytechnického vzdělávání (kovárna, keramická dílna, truhlárna, žákovská dílna)
</t>
    </r>
    <r>
      <rPr>
        <sz val="10"/>
        <rFont val="Calibri"/>
        <family val="2"/>
        <charset val="238"/>
        <scheme val="minor"/>
      </rPr>
      <t>Modernizace prostoru žákovských dílen zaměřená na podporu digitalizace.</t>
    </r>
  </si>
  <si>
    <r>
      <rPr>
        <strike/>
        <sz val="10"/>
        <rFont val="Calibri"/>
        <family val="2"/>
        <charset val="238"/>
        <scheme val="minor"/>
      </rPr>
      <t xml:space="preserve">10000000
</t>
    </r>
    <r>
      <rPr>
        <sz val="10"/>
        <rFont val="Calibri"/>
        <family val="2"/>
        <charset val="238"/>
        <scheme val="minor"/>
      </rPr>
      <t>12 000 000</t>
    </r>
  </si>
  <si>
    <r>
      <t xml:space="preserve">2020
</t>
    </r>
    <r>
      <rPr>
        <sz val="10"/>
        <rFont val="Calibri"/>
        <family val="2"/>
        <charset val="238"/>
        <scheme val="minor"/>
      </rPr>
      <t>2022</t>
    </r>
  </si>
  <si>
    <r>
      <rPr>
        <strike/>
        <sz val="10"/>
        <rFont val="Calibri"/>
        <family val="2"/>
        <charset val="238"/>
        <scheme val="minor"/>
      </rPr>
      <t>2025</t>
    </r>
    <r>
      <rPr>
        <sz val="10"/>
        <rFont val="Calibri"/>
        <family val="2"/>
        <charset val="238"/>
        <scheme val="minor"/>
      </rPr>
      <t xml:space="preserve">
</t>
    </r>
    <r>
      <rPr>
        <strike/>
        <sz val="10"/>
        <rFont val="Calibri"/>
        <family val="2"/>
        <charset val="238"/>
        <scheme val="minor"/>
      </rPr>
      <t>2027</t>
    </r>
    <r>
      <rPr>
        <sz val="10"/>
        <rFont val="Calibri"/>
        <family val="2"/>
        <charset val="238"/>
        <scheme val="minor"/>
      </rPr>
      <t xml:space="preserve">
2023</t>
    </r>
  </si>
  <si>
    <r>
      <rPr>
        <strike/>
        <sz val="10"/>
        <rFont val="Calibri"/>
        <family val="2"/>
        <charset val="238"/>
        <scheme val="minor"/>
      </rPr>
      <t>2500000</t>
    </r>
    <r>
      <rPr>
        <sz val="10"/>
        <rFont val="Calibri"/>
        <family val="2"/>
        <charset val="238"/>
        <scheme val="minor"/>
      </rPr>
      <t xml:space="preserve">
</t>
    </r>
    <r>
      <rPr>
        <strike/>
        <sz val="10"/>
        <rFont val="Calibri"/>
        <family val="2"/>
        <charset val="238"/>
        <scheme val="minor"/>
      </rPr>
      <t>5 000 000</t>
    </r>
    <r>
      <rPr>
        <sz val="10"/>
        <rFont val="Calibri"/>
        <family val="2"/>
        <charset val="238"/>
        <scheme val="minor"/>
      </rPr>
      <t xml:space="preserve">                                
</t>
    </r>
    <r>
      <rPr>
        <strike/>
        <sz val="10"/>
        <rFont val="Calibri"/>
        <family val="2"/>
        <charset val="238"/>
        <scheme val="minor"/>
      </rPr>
      <t xml:space="preserve">5 200 000
</t>
    </r>
    <r>
      <rPr>
        <sz val="10"/>
        <rFont val="Calibri"/>
        <family val="2"/>
        <charset val="238"/>
        <scheme val="minor"/>
      </rPr>
      <t>6 240 000</t>
    </r>
  </si>
  <si>
    <r>
      <rPr>
        <strike/>
        <sz val="10"/>
        <rFont val="Calibri"/>
        <family val="2"/>
        <charset val="238"/>
        <scheme val="minor"/>
      </rPr>
      <t>2026</t>
    </r>
    <r>
      <rPr>
        <sz val="10"/>
        <rFont val="Calibri"/>
        <family val="2"/>
        <charset val="238"/>
        <scheme val="minor"/>
      </rPr>
      <t xml:space="preserve">
</t>
    </r>
    <r>
      <rPr>
        <strike/>
        <sz val="10"/>
        <rFont val="Calibri"/>
        <family val="2"/>
        <charset val="238"/>
        <scheme val="minor"/>
      </rPr>
      <t>2027</t>
    </r>
    <r>
      <rPr>
        <sz val="10"/>
        <rFont val="Calibri"/>
        <family val="2"/>
        <charset val="238"/>
        <scheme val="minor"/>
      </rPr>
      <t xml:space="preserve">
2023</t>
    </r>
  </si>
  <si>
    <r>
      <t xml:space="preserve">Odborná učebna přírodních věd </t>
    </r>
    <r>
      <rPr>
        <strike/>
        <sz val="10"/>
        <rFont val="Calibri"/>
        <family val="2"/>
        <charset val="238"/>
        <scheme val="minor"/>
      </rPr>
      <t xml:space="preserve">s virtuální realitou </t>
    </r>
    <r>
      <rPr>
        <sz val="10"/>
        <rFont val="Calibri"/>
        <family val="2"/>
        <charset val="238"/>
        <scheme val="minor"/>
      </rPr>
      <t>- vybavení  nábytkem a technologiemi. Skleník pro praktickou výuku.</t>
    </r>
  </si>
  <si>
    <r>
      <rPr>
        <strike/>
        <sz val="10"/>
        <rFont val="Calibri"/>
        <family val="2"/>
        <charset val="238"/>
        <scheme val="minor"/>
      </rPr>
      <t>2500000</t>
    </r>
    <r>
      <rPr>
        <sz val="10"/>
        <rFont val="Calibri"/>
        <family val="2"/>
        <charset val="238"/>
        <scheme val="minor"/>
      </rPr>
      <t xml:space="preserve">
</t>
    </r>
    <r>
      <rPr>
        <strike/>
        <sz val="10"/>
        <rFont val="Calibri"/>
        <family val="2"/>
        <charset val="238"/>
        <scheme val="minor"/>
      </rPr>
      <t xml:space="preserve">6 000 000
</t>
    </r>
    <r>
      <rPr>
        <sz val="10"/>
        <rFont val="Calibri"/>
        <family val="2"/>
        <charset val="238"/>
        <scheme val="minor"/>
      </rPr>
      <t>7 200 000</t>
    </r>
  </si>
  <si>
    <r>
      <rPr>
        <strike/>
        <sz val="10"/>
        <rFont val="Calibri"/>
        <family val="2"/>
        <charset val="238"/>
        <scheme val="minor"/>
      </rPr>
      <t xml:space="preserve">2500000
4 000 000 </t>
    </r>
    <r>
      <rPr>
        <sz val="10"/>
        <rFont val="Calibri"/>
        <family val="2"/>
        <charset val="238"/>
        <scheme val="minor"/>
      </rPr>
      <t xml:space="preserve">
</t>
    </r>
    <r>
      <rPr>
        <strike/>
        <sz val="10"/>
        <rFont val="Calibri"/>
        <family val="2"/>
        <charset val="238"/>
        <scheme val="minor"/>
      </rPr>
      <t xml:space="preserve">5 200 000
</t>
    </r>
    <r>
      <rPr>
        <sz val="10"/>
        <rFont val="Calibri"/>
        <family val="2"/>
        <charset val="238"/>
        <scheme val="minor"/>
      </rPr>
      <t>6 240 000</t>
    </r>
  </si>
  <si>
    <r>
      <rPr>
        <strike/>
        <sz val="10"/>
        <rFont val="Calibri"/>
        <family val="2"/>
        <charset val="238"/>
        <scheme val="minor"/>
      </rPr>
      <t>3500000</t>
    </r>
    <r>
      <rPr>
        <sz val="10"/>
        <rFont val="Calibri"/>
        <family val="2"/>
        <charset val="238"/>
        <scheme val="minor"/>
      </rPr>
      <t xml:space="preserve">
</t>
    </r>
    <r>
      <rPr>
        <strike/>
        <sz val="10"/>
        <rFont val="Calibri"/>
        <family val="2"/>
        <charset val="238"/>
        <scheme val="minor"/>
      </rPr>
      <t>8 000 000</t>
    </r>
    <r>
      <rPr>
        <sz val="10"/>
        <rFont val="Calibri"/>
        <family val="2"/>
        <charset val="238"/>
        <scheme val="minor"/>
      </rPr>
      <t xml:space="preserve">
9 600 000</t>
    </r>
  </si>
  <si>
    <r>
      <t xml:space="preserve">Modernizace žákovské kuchyňky. </t>
    </r>
    <r>
      <rPr>
        <strike/>
        <sz val="10"/>
        <rFont val="Calibri"/>
        <family val="2"/>
        <charset val="238"/>
        <scheme val="minor"/>
      </rPr>
      <t>s možným propojením s místností 1.04 (prádelna), ve které by mohla být vytvořena učebna na výuku ručních prací.</t>
    </r>
  </si>
  <si>
    <r>
      <rPr>
        <strike/>
        <sz val="10"/>
        <rFont val="Calibri"/>
        <family val="2"/>
        <charset val="238"/>
        <scheme val="minor"/>
      </rPr>
      <t>2 500 000</t>
    </r>
    <r>
      <rPr>
        <sz val="10"/>
        <rFont val="Calibri"/>
        <family val="2"/>
        <charset val="238"/>
        <scheme val="minor"/>
      </rPr>
      <t xml:space="preserve">
3 500 000</t>
    </r>
  </si>
  <si>
    <r>
      <rPr>
        <strike/>
        <sz val="10"/>
        <rFont val="Calibri"/>
        <family val="2"/>
        <charset val="238"/>
        <scheme val="minor"/>
      </rPr>
      <t>2024</t>
    </r>
    <r>
      <rPr>
        <sz val="10"/>
        <rFont val="Calibri"/>
        <family val="2"/>
        <charset val="238"/>
        <scheme val="minor"/>
      </rPr>
      <t xml:space="preserve">
2026</t>
    </r>
  </si>
  <si>
    <r>
      <rPr>
        <strike/>
        <sz val="10"/>
        <rFont val="Calibri"/>
        <family val="2"/>
        <charset val="238"/>
        <scheme val="minor"/>
      </rPr>
      <t>2027</t>
    </r>
    <r>
      <rPr>
        <sz val="10"/>
        <rFont val="Calibri"/>
        <family val="2"/>
        <charset val="238"/>
        <scheme val="minor"/>
      </rPr>
      <t xml:space="preserve">
2028</t>
    </r>
  </si>
  <si>
    <t>Vstup školy a vestibul, vč. výměny dveří a zárubní</t>
  </si>
  <si>
    <r>
      <t xml:space="preserve">Rekonstrukce vstupu do základní školy včetně vestibulu a vstupu do šaten (osvětlení, </t>
    </r>
    <r>
      <rPr>
        <strike/>
        <sz val="10"/>
        <rFont val="Calibri"/>
        <family val="2"/>
        <charset val="238"/>
        <scheme val="minor"/>
      </rPr>
      <t>podlahová krytina</t>
    </r>
    <r>
      <rPr>
        <sz val="10"/>
        <rFont val="Calibri"/>
        <family val="2"/>
        <charset val="238"/>
        <scheme val="minor"/>
      </rPr>
      <t>, kamerový systém, turnikety).</t>
    </r>
  </si>
  <si>
    <r>
      <rPr>
        <strike/>
        <sz val="10"/>
        <rFont val="Calibri"/>
        <family val="2"/>
        <charset val="238"/>
        <scheme val="minor"/>
      </rPr>
      <t>2800000</t>
    </r>
    <r>
      <rPr>
        <sz val="10"/>
        <rFont val="Calibri"/>
        <family val="2"/>
        <charset val="238"/>
        <scheme val="minor"/>
      </rPr>
      <t xml:space="preserve">
</t>
    </r>
    <r>
      <rPr>
        <strike/>
        <sz val="10"/>
        <rFont val="Calibri"/>
        <family val="2"/>
        <charset val="238"/>
        <scheme val="minor"/>
      </rPr>
      <t xml:space="preserve">5 000 000
</t>
    </r>
    <r>
      <rPr>
        <sz val="10"/>
        <rFont val="Calibri"/>
        <family val="2"/>
        <charset val="238"/>
        <scheme val="minor"/>
      </rPr>
      <t>6 600 000</t>
    </r>
  </si>
  <si>
    <r>
      <t xml:space="preserve">2022
</t>
    </r>
    <r>
      <rPr>
        <sz val="10"/>
        <rFont val="Calibri"/>
        <family val="2"/>
        <charset val="238"/>
        <scheme val="minor"/>
      </rPr>
      <t>2021</t>
    </r>
  </si>
  <si>
    <r>
      <t xml:space="preserve">2023
</t>
    </r>
    <r>
      <rPr>
        <sz val="10"/>
        <rFont val="Calibri"/>
        <family val="2"/>
        <charset val="238"/>
        <scheme val="minor"/>
      </rPr>
      <t>2027</t>
    </r>
  </si>
  <si>
    <r>
      <rPr>
        <strike/>
        <sz val="10"/>
        <rFont val="Calibri"/>
        <family val="2"/>
        <charset val="238"/>
        <scheme val="minor"/>
      </rPr>
      <t>rozpracovaný</t>
    </r>
    <r>
      <rPr>
        <sz val="10"/>
        <rFont val="Calibri"/>
        <family val="2"/>
        <charset val="238"/>
        <scheme val="minor"/>
      </rPr>
      <t xml:space="preserve">
</t>
    </r>
    <r>
      <rPr>
        <strike/>
        <sz val="10"/>
        <rFont val="Calibri"/>
        <family val="2"/>
        <charset val="238"/>
        <scheme val="minor"/>
      </rPr>
      <t>v realizaci</t>
    </r>
    <r>
      <rPr>
        <sz val="10"/>
        <rFont val="Calibri"/>
        <family val="2"/>
        <charset val="238"/>
        <scheme val="minor"/>
      </rPr>
      <t xml:space="preserve">
zrealizováno</t>
    </r>
  </si>
  <si>
    <r>
      <rPr>
        <strike/>
        <sz val="10"/>
        <rFont val="Calibri"/>
        <family val="2"/>
        <charset val="238"/>
        <scheme val="minor"/>
      </rPr>
      <t>3500000</t>
    </r>
    <r>
      <rPr>
        <sz val="10"/>
        <rFont val="Calibri"/>
        <family val="2"/>
        <charset val="238"/>
        <scheme val="minor"/>
      </rPr>
      <t xml:space="preserve">
</t>
    </r>
    <r>
      <rPr>
        <strike/>
        <sz val="10"/>
        <rFont val="Calibri"/>
        <family val="2"/>
        <charset val="238"/>
        <scheme val="minor"/>
      </rPr>
      <t xml:space="preserve">4 000 000
</t>
    </r>
    <r>
      <rPr>
        <sz val="10"/>
        <rFont val="Calibri"/>
        <family val="2"/>
        <charset val="238"/>
        <scheme val="minor"/>
      </rPr>
      <t>6 000 000</t>
    </r>
  </si>
  <si>
    <r>
      <rPr>
        <strike/>
        <sz val="10"/>
        <rFont val="Calibri"/>
        <family val="2"/>
        <charset val="238"/>
        <scheme val="minor"/>
      </rPr>
      <t>Bezbariérovost a</t>
    </r>
    <r>
      <rPr>
        <sz val="10"/>
        <rFont val="Calibri"/>
        <family val="2"/>
        <charset val="238"/>
        <scheme val="minor"/>
      </rPr>
      <t xml:space="preserve"> Bezbariérová úprava sociálních zařízení pro vozíčkáře</t>
    </r>
  </si>
  <si>
    <r>
      <rPr>
        <strike/>
        <sz val="10"/>
        <rFont val="Calibri"/>
        <family val="2"/>
        <charset val="238"/>
        <scheme val="minor"/>
      </rPr>
      <t>Řešení bezbariérovosti budovy školy včetně</t>
    </r>
    <r>
      <rPr>
        <sz val="10"/>
        <rFont val="Calibri"/>
        <family val="2"/>
        <charset val="238"/>
        <scheme val="minor"/>
      </rPr>
      <t xml:space="preserve"> Bezbariérová úprava </t>
    </r>
    <r>
      <rPr>
        <strike/>
        <sz val="10"/>
        <rFont val="Calibri"/>
        <family val="2"/>
        <charset val="238"/>
        <scheme val="minor"/>
      </rPr>
      <t>úpravy</t>
    </r>
    <r>
      <rPr>
        <sz val="10"/>
        <rFont val="Calibri"/>
        <family val="2"/>
        <charset val="238"/>
        <scheme val="minor"/>
      </rPr>
      <t xml:space="preserve"> sociálního zařízení.</t>
    </r>
  </si>
  <si>
    <r>
      <t xml:space="preserve">1 200 000
</t>
    </r>
    <r>
      <rPr>
        <sz val="10"/>
        <rFont val="Calibri"/>
        <family val="2"/>
        <charset val="238"/>
        <scheme val="minor"/>
      </rPr>
      <t>1 440 000</t>
    </r>
  </si>
  <si>
    <r>
      <t xml:space="preserve">vnitřní
</t>
    </r>
    <r>
      <rPr>
        <sz val="10"/>
        <rFont val="Calibri"/>
        <family val="2"/>
        <charset val="238"/>
        <scheme val="minor"/>
      </rPr>
      <t>x</t>
    </r>
  </si>
  <si>
    <r>
      <rPr>
        <strike/>
        <sz val="10"/>
        <rFont val="Calibri"/>
        <family val="2"/>
        <charset val="238"/>
        <scheme val="minor"/>
      </rPr>
      <t>rozpracovaný</t>
    </r>
    <r>
      <rPr>
        <sz val="10"/>
        <rFont val="Calibri"/>
        <family val="2"/>
        <charset val="238"/>
        <scheme val="minor"/>
      </rPr>
      <t xml:space="preserve">
v realizaci - zrealizováno</t>
    </r>
  </si>
  <si>
    <r>
      <t xml:space="preserve">Rekonstrukce prostor cvičné kuchyně - zpracování projektové dokumentace </t>
    </r>
    <r>
      <rPr>
        <strike/>
        <sz val="10"/>
        <rFont val="Calibri"/>
        <family val="2"/>
        <charset val="238"/>
        <scheme val="minor"/>
      </rPr>
      <t>s dodržením podmínek bezbariérovosti.</t>
    </r>
    <r>
      <rPr>
        <sz val="10"/>
        <rFont val="Calibri"/>
        <family val="2"/>
        <charset val="238"/>
        <scheme val="minor"/>
      </rPr>
      <t xml:space="preserve"> Stavební úpravy (elektroinstalace, rozvod vody), úprava stěn (štukování), výměna lina včetně stěrky, nákup a montáž nového nábytku a vybavení. </t>
    </r>
  </si>
  <si>
    <r>
      <rPr>
        <strike/>
        <sz val="10"/>
        <rFont val="Calibri"/>
        <family val="2"/>
        <charset val="238"/>
        <scheme val="minor"/>
      </rPr>
      <t>1400000</t>
    </r>
    <r>
      <rPr>
        <sz val="10"/>
        <rFont val="Calibri"/>
        <family val="2"/>
        <charset val="238"/>
        <scheme val="minor"/>
      </rPr>
      <t xml:space="preserve">
</t>
    </r>
    <r>
      <rPr>
        <strike/>
        <sz val="10"/>
        <rFont val="Calibri"/>
        <family val="2"/>
        <charset val="238"/>
        <scheme val="minor"/>
      </rPr>
      <t>1 500 000</t>
    </r>
    <r>
      <rPr>
        <sz val="10"/>
        <rFont val="Calibri"/>
        <family val="2"/>
        <charset val="238"/>
        <scheme val="minor"/>
      </rPr>
      <t xml:space="preserve">
</t>
    </r>
    <r>
      <rPr>
        <strike/>
        <sz val="10"/>
        <rFont val="Calibri"/>
        <family val="2"/>
        <charset val="238"/>
        <scheme val="minor"/>
      </rPr>
      <t xml:space="preserve">2 500 000
</t>
    </r>
    <r>
      <rPr>
        <sz val="10"/>
        <rFont val="Calibri"/>
        <family val="2"/>
        <charset val="238"/>
        <scheme val="minor"/>
      </rPr>
      <t>3 600 000</t>
    </r>
  </si>
  <si>
    <r>
      <t xml:space="preserve">rozpracovaný
v realizaci
</t>
    </r>
    <r>
      <rPr>
        <sz val="10"/>
        <rFont val="Calibri"/>
        <family val="2"/>
        <charset val="238"/>
        <scheme val="minor"/>
      </rPr>
      <t>zrealizováno</t>
    </r>
  </si>
  <si>
    <r>
      <rPr>
        <strike/>
        <sz val="10"/>
        <rFont val="Calibri"/>
        <family val="2"/>
        <charset val="238"/>
        <scheme val="minor"/>
      </rPr>
      <t>3500000</t>
    </r>
    <r>
      <rPr>
        <sz val="10"/>
        <rFont val="Calibri"/>
        <family val="2"/>
        <charset val="238"/>
        <scheme val="minor"/>
      </rPr>
      <t xml:space="preserve">
</t>
    </r>
    <r>
      <rPr>
        <strike/>
        <sz val="10"/>
        <rFont val="Calibri"/>
        <family val="2"/>
        <charset val="238"/>
        <scheme val="minor"/>
      </rPr>
      <t xml:space="preserve">6 000 000
</t>
    </r>
    <r>
      <rPr>
        <sz val="10"/>
        <rFont val="Calibri"/>
        <family val="2"/>
        <charset val="238"/>
        <scheme val="minor"/>
      </rPr>
      <t>8 400 000</t>
    </r>
  </si>
  <si>
    <r>
      <t xml:space="preserve">Rekonstrukce PC učebny
</t>
    </r>
    <r>
      <rPr>
        <sz val="10"/>
        <rFont val="Calibri"/>
        <family val="2"/>
        <charset val="238"/>
        <scheme val="minor"/>
      </rPr>
      <t>Učebna IT a kabinet</t>
    </r>
  </si>
  <si>
    <r>
      <rPr>
        <strike/>
        <sz val="10"/>
        <rFont val="Calibri"/>
        <family val="2"/>
        <charset val="238"/>
        <scheme val="minor"/>
      </rPr>
      <t>2500000</t>
    </r>
    <r>
      <rPr>
        <sz val="10"/>
        <rFont val="Calibri"/>
        <family val="2"/>
        <charset val="238"/>
        <scheme val="minor"/>
      </rPr>
      <t xml:space="preserve">
</t>
    </r>
    <r>
      <rPr>
        <strike/>
        <sz val="10"/>
        <rFont val="Calibri"/>
        <family val="2"/>
        <charset val="238"/>
        <scheme val="minor"/>
      </rPr>
      <t xml:space="preserve">5 000 000
</t>
    </r>
    <r>
      <rPr>
        <sz val="10"/>
        <rFont val="Calibri"/>
        <family val="2"/>
        <charset val="238"/>
        <scheme val="minor"/>
      </rPr>
      <t>6 000 000</t>
    </r>
  </si>
  <si>
    <r>
      <t xml:space="preserve">Vybudování učebny </t>
    </r>
    <r>
      <rPr>
        <strike/>
        <sz val="10"/>
        <rFont val="Calibri"/>
        <family val="2"/>
        <charset val="238"/>
        <scheme val="minor"/>
      </rPr>
      <t>dvou</t>
    </r>
    <r>
      <rPr>
        <sz val="10"/>
        <rFont val="Calibri"/>
        <family val="2"/>
        <charset val="238"/>
        <scheme val="minor"/>
      </rPr>
      <t xml:space="preserve"> </t>
    </r>
    <r>
      <rPr>
        <strike/>
        <sz val="10"/>
        <rFont val="Calibri"/>
        <family val="2"/>
        <charset val="238"/>
        <scheme val="minor"/>
      </rPr>
      <t>učeben</t>
    </r>
    <r>
      <rPr>
        <sz val="10"/>
        <rFont val="Calibri"/>
        <family val="2"/>
        <charset val="238"/>
        <scheme val="minor"/>
      </rPr>
      <t xml:space="preserve"> ve venkovním arboretu</t>
    </r>
  </si>
  <si>
    <r>
      <t xml:space="preserve">Vybudování venkovní učebny </t>
    </r>
    <r>
      <rPr>
        <strike/>
        <sz val="10"/>
        <rFont val="Calibri"/>
        <family val="2"/>
        <charset val="238"/>
        <scheme val="minor"/>
      </rPr>
      <t>2 učeben</t>
    </r>
    <r>
      <rPr>
        <sz val="10"/>
        <rFont val="Calibri"/>
        <family val="2"/>
        <charset val="238"/>
        <scheme val="minor"/>
      </rPr>
      <t xml:space="preserve"> v prostoru arboreta na pozemku školy</t>
    </r>
  </si>
  <si>
    <r>
      <rPr>
        <strike/>
        <sz val="10"/>
        <rFont val="Calibri"/>
        <family val="2"/>
        <charset val="238"/>
        <scheme val="minor"/>
      </rPr>
      <t>2000000</t>
    </r>
    <r>
      <rPr>
        <sz val="10"/>
        <rFont val="Calibri"/>
        <family val="2"/>
        <charset val="238"/>
        <scheme val="minor"/>
      </rPr>
      <t xml:space="preserve">
</t>
    </r>
    <r>
      <rPr>
        <strike/>
        <sz val="10"/>
        <rFont val="Calibri"/>
        <family val="2"/>
        <charset val="238"/>
        <scheme val="minor"/>
      </rPr>
      <t xml:space="preserve">5 000 000
</t>
    </r>
    <r>
      <rPr>
        <sz val="10"/>
        <rFont val="Calibri"/>
        <family val="2"/>
        <charset val="238"/>
        <scheme val="minor"/>
      </rPr>
      <t>6 000 000</t>
    </r>
  </si>
  <si>
    <r>
      <t>Žádný z ukazatelů není zpracován
nutno zadat studii</t>
    </r>
    <r>
      <rPr>
        <sz val="10"/>
        <rFont val="Calibri"/>
        <family val="2"/>
        <charset val="238"/>
        <scheme val="minor"/>
      </rPr>
      <t xml:space="preserve">
</t>
    </r>
    <r>
      <rPr>
        <strike/>
        <sz val="10"/>
        <rFont val="Calibri"/>
        <family val="2"/>
        <charset val="238"/>
        <scheme val="minor"/>
      </rPr>
      <t>v realizaci</t>
    </r>
    <r>
      <rPr>
        <sz val="10"/>
        <rFont val="Calibri"/>
        <family val="2"/>
        <charset val="238"/>
        <scheme val="minor"/>
      </rPr>
      <t xml:space="preserve">
zrealizováno</t>
    </r>
  </si>
  <si>
    <r>
      <t xml:space="preserve">4000000
</t>
    </r>
    <r>
      <rPr>
        <sz val="10"/>
        <rFont val="Calibri"/>
        <family val="2"/>
        <charset val="238"/>
        <scheme val="minor"/>
      </rPr>
      <t>16 200 000</t>
    </r>
  </si>
  <si>
    <r>
      <rPr>
        <strike/>
        <sz val="10"/>
        <rFont val="Calibri"/>
        <family val="2"/>
        <charset val="238"/>
        <scheme val="minor"/>
      </rPr>
      <t>5000000</t>
    </r>
    <r>
      <rPr>
        <sz val="10"/>
        <rFont val="Calibri"/>
        <family val="2"/>
        <charset val="238"/>
        <scheme val="minor"/>
      </rPr>
      <t xml:space="preserve">
</t>
    </r>
    <r>
      <rPr>
        <strike/>
        <sz val="10"/>
        <rFont val="Calibri"/>
        <family val="2"/>
        <charset val="238"/>
        <scheme val="minor"/>
      </rPr>
      <t xml:space="preserve">5 200 000
</t>
    </r>
    <r>
      <rPr>
        <sz val="10"/>
        <rFont val="Calibri"/>
        <family val="2"/>
        <charset val="238"/>
        <scheme val="minor"/>
      </rPr>
      <t>7 800 000</t>
    </r>
  </si>
  <si>
    <r>
      <rPr>
        <strike/>
        <sz val="10"/>
        <rFont val="Calibri"/>
        <family val="2"/>
        <charset val="238"/>
        <scheme val="minor"/>
      </rPr>
      <t>příprava PD</t>
    </r>
    <r>
      <rPr>
        <sz val="10"/>
        <rFont val="Calibri"/>
        <family val="2"/>
        <charset val="238"/>
        <scheme val="minor"/>
      </rPr>
      <t xml:space="preserve">
</t>
    </r>
    <r>
      <rPr>
        <strike/>
        <sz val="10"/>
        <rFont val="Calibri"/>
        <family val="2"/>
        <charset val="238"/>
        <scheme val="minor"/>
      </rPr>
      <t>v realizaci</t>
    </r>
    <r>
      <rPr>
        <sz val="10"/>
        <rFont val="Calibri"/>
        <family val="2"/>
        <charset val="238"/>
        <scheme val="minor"/>
      </rPr>
      <t xml:space="preserve">
zrealizováno</t>
    </r>
  </si>
  <si>
    <r>
      <t xml:space="preserve">3000000
</t>
    </r>
    <r>
      <rPr>
        <sz val="10"/>
        <rFont val="Calibri"/>
        <family val="2"/>
        <charset val="238"/>
        <scheme val="minor"/>
      </rPr>
      <t>3 600 000</t>
    </r>
  </si>
  <si>
    <r>
      <rPr>
        <strike/>
        <sz val="10"/>
        <rFont val="Calibri"/>
        <family val="2"/>
        <charset val="238"/>
        <scheme val="minor"/>
      </rPr>
      <t>nutno zadat studii</t>
    </r>
    <r>
      <rPr>
        <sz val="10"/>
        <rFont val="Calibri"/>
        <family val="2"/>
        <charset val="238"/>
        <scheme val="minor"/>
      </rPr>
      <t xml:space="preserve">
</t>
    </r>
    <r>
      <rPr>
        <strike/>
        <sz val="10"/>
        <rFont val="Calibri"/>
        <family val="2"/>
        <charset val="238"/>
        <scheme val="minor"/>
      </rPr>
      <t>v realizaci</t>
    </r>
    <r>
      <rPr>
        <sz val="10"/>
        <rFont val="Calibri"/>
        <family val="2"/>
        <charset val="238"/>
        <scheme val="minor"/>
      </rPr>
      <t xml:space="preserve">
zrealizováno</t>
    </r>
  </si>
  <si>
    <r>
      <t xml:space="preserve">5000000
5 200 000
</t>
    </r>
    <r>
      <rPr>
        <sz val="10"/>
        <rFont val="Calibri"/>
        <family val="2"/>
        <charset val="238"/>
        <scheme val="minor"/>
      </rPr>
      <t>6 240 000</t>
    </r>
  </si>
  <si>
    <r>
      <rPr>
        <strike/>
        <sz val="10"/>
        <rFont val="Calibri"/>
        <family val="2"/>
        <charset val="238"/>
        <scheme val="minor"/>
      </rPr>
      <t>2024</t>
    </r>
    <r>
      <rPr>
        <sz val="10"/>
        <rFont val="Calibri"/>
        <family val="2"/>
        <charset val="238"/>
        <scheme val="minor"/>
      </rPr>
      <t xml:space="preserve">
2025</t>
    </r>
  </si>
  <si>
    <r>
      <rPr>
        <strike/>
        <sz val="10"/>
        <rFont val="Calibri"/>
        <family val="2"/>
        <charset val="238"/>
        <scheme val="minor"/>
      </rPr>
      <t>2027</t>
    </r>
    <r>
      <rPr>
        <sz val="10"/>
        <rFont val="Calibri"/>
        <family val="2"/>
        <charset val="238"/>
        <scheme val="minor"/>
      </rPr>
      <t xml:space="preserve">
2026</t>
    </r>
  </si>
  <si>
    <r>
      <rPr>
        <strike/>
        <sz val="10"/>
        <rFont val="Calibri"/>
        <family val="2"/>
        <charset val="238"/>
        <scheme val="minor"/>
      </rPr>
      <t>příprava PD
záměr OPST</t>
    </r>
    <r>
      <rPr>
        <sz val="10"/>
        <rFont val="Calibri"/>
        <family val="2"/>
        <charset val="238"/>
        <scheme val="minor"/>
      </rPr>
      <t xml:space="preserve">
PD zpracována</t>
    </r>
  </si>
  <si>
    <r>
      <rPr>
        <strike/>
        <sz val="10"/>
        <rFont val="Calibri"/>
        <family val="2"/>
        <charset val="238"/>
        <scheme val="minor"/>
      </rPr>
      <t>2025</t>
    </r>
    <r>
      <rPr>
        <sz val="10"/>
        <rFont val="Calibri"/>
        <family val="2"/>
        <charset val="238"/>
        <scheme val="minor"/>
      </rPr>
      <t xml:space="preserve">
2026</t>
    </r>
  </si>
  <si>
    <r>
      <rPr>
        <strike/>
        <sz val="10"/>
        <rFont val="Calibri"/>
        <family val="2"/>
        <charset val="238"/>
        <scheme val="minor"/>
      </rPr>
      <t>2026</t>
    </r>
    <r>
      <rPr>
        <sz val="10"/>
        <rFont val="Calibri"/>
        <family val="2"/>
        <charset val="238"/>
        <scheme val="minor"/>
      </rPr>
      <t xml:space="preserve">
2027</t>
    </r>
  </si>
  <si>
    <r>
      <rPr>
        <strike/>
        <sz val="10"/>
        <rFont val="Calibri"/>
        <family val="2"/>
        <charset val="238"/>
        <scheme val="minor"/>
      </rPr>
      <t>příprava PD</t>
    </r>
    <r>
      <rPr>
        <sz val="10"/>
        <rFont val="Calibri"/>
        <family val="2"/>
        <charset val="238"/>
        <scheme val="minor"/>
      </rPr>
      <t xml:space="preserve">
PD zpracována</t>
    </r>
  </si>
  <si>
    <r>
      <rPr>
        <strike/>
        <sz val="10"/>
        <rFont val="Calibri"/>
        <family val="2"/>
        <charset val="238"/>
        <scheme val="minor"/>
      </rPr>
      <t>12 000 000</t>
    </r>
    <r>
      <rPr>
        <sz val="10"/>
        <rFont val="Calibri"/>
        <family val="2"/>
        <charset val="238"/>
        <scheme val="minor"/>
      </rPr>
      <t xml:space="preserve">
55 000 000</t>
    </r>
  </si>
  <si>
    <t>Rekonstrukce učebny fyziky, včetně kabinetu</t>
  </si>
  <si>
    <t>Obnova, modernizace zastaralé a nefunkční odborné učebny fyziky včetně kabinetu, vytvoření vhodných podmínek pro zavedení nových metod výuky s využitím moderního vybavení ve výuce odborných předmětů. Výpočetní a multimediální technka - interaktivní tabule, dataprojektor, vyzualizér, notebook, tiskárna, barevná kopírka, digitální kamera, fotoaparáty, interiérové vitríny, pomůcky pro výuku žáků: mechanika, stavebnice modelů funkčních zařízení solárních, optických a olovodičových, magnetická optická sada s magnetickou tabulí, žákovské soupravy pro magnetismus a elektromagnetismus.</t>
  </si>
  <si>
    <r>
      <rPr>
        <strike/>
        <sz val="10"/>
        <rFont val="Calibri"/>
        <family val="2"/>
        <charset val="238"/>
        <scheme val="minor"/>
      </rPr>
      <t>záměr OPST</t>
    </r>
    <r>
      <rPr>
        <sz val="10"/>
        <rFont val="Calibri"/>
        <family val="2"/>
        <charset val="238"/>
        <scheme val="minor"/>
      </rPr>
      <t xml:space="preserve">
</t>
    </r>
    <r>
      <rPr>
        <strike/>
        <sz val="10"/>
        <rFont val="Calibri"/>
        <family val="2"/>
        <charset val="238"/>
        <scheme val="minor"/>
      </rPr>
      <t>příprava PD</t>
    </r>
    <r>
      <rPr>
        <sz val="10"/>
        <rFont val="Calibri"/>
        <family val="2"/>
        <charset val="238"/>
        <scheme val="minor"/>
      </rPr>
      <t xml:space="preserve">
PD zpracována</t>
    </r>
  </si>
  <si>
    <t>Teréní úpravy areálu školy - Rekonstrukce parkoviště a rampy ke školní kuchyni v zadní části budovy školy</t>
  </si>
  <si>
    <t>Rekonstrukce kabinetů - pro soc. pracovníka a soc. pedagoga</t>
  </si>
  <si>
    <r>
      <rPr>
        <strike/>
        <sz val="10"/>
        <rFont val="Calibri"/>
        <family val="2"/>
        <charset val="238"/>
        <scheme val="minor"/>
      </rPr>
      <t>záměr OPST</t>
    </r>
    <r>
      <rPr>
        <sz val="10"/>
        <rFont val="Calibri"/>
        <family val="2"/>
        <charset val="238"/>
        <scheme val="minor"/>
      </rPr>
      <t xml:space="preserve">
příprava PD</t>
    </r>
  </si>
  <si>
    <r>
      <t xml:space="preserve">5 000 000
5 200 000
</t>
    </r>
    <r>
      <rPr>
        <sz val="10"/>
        <rFont val="Calibri"/>
        <family val="2"/>
        <charset val="238"/>
        <scheme val="minor"/>
      </rPr>
      <t>8 400 000</t>
    </r>
  </si>
  <si>
    <r>
      <rPr>
        <strike/>
        <sz val="10"/>
        <rFont val="Calibri"/>
        <family val="2"/>
        <charset val="238"/>
        <scheme val="minor"/>
      </rPr>
      <t>nutno zadat PD</t>
    </r>
    <r>
      <rPr>
        <sz val="10"/>
        <rFont val="Calibri"/>
        <family val="2"/>
        <charset val="238"/>
        <scheme val="minor"/>
      </rPr>
      <t xml:space="preserve">
</t>
    </r>
    <r>
      <rPr>
        <strike/>
        <sz val="10"/>
        <rFont val="Calibri"/>
        <family val="2"/>
        <charset val="238"/>
        <scheme val="minor"/>
      </rPr>
      <t>v realizaci</t>
    </r>
    <r>
      <rPr>
        <sz val="10"/>
        <rFont val="Calibri"/>
        <family val="2"/>
        <charset val="238"/>
        <scheme val="minor"/>
      </rPr>
      <t xml:space="preserve">
zrealizováno</t>
    </r>
  </si>
  <si>
    <r>
      <t xml:space="preserve">Celková obnova hřiště školy. Výměna povrchů a lokální opravy. </t>
    </r>
    <r>
      <rPr>
        <strike/>
        <sz val="10"/>
        <rFont val="Calibri"/>
        <family val="2"/>
        <charset val="238"/>
        <scheme val="minor"/>
      </rPr>
      <t xml:space="preserve">Vybudování tenisového kurtu. </t>
    </r>
  </si>
  <si>
    <r>
      <rPr>
        <strike/>
        <sz val="10"/>
        <rFont val="Calibri"/>
        <family val="2"/>
        <charset val="238"/>
        <scheme val="minor"/>
      </rPr>
      <t xml:space="preserve">3000000
</t>
    </r>
    <r>
      <rPr>
        <sz val="10"/>
        <rFont val="Calibri"/>
        <family val="2"/>
        <charset val="238"/>
        <scheme val="minor"/>
      </rPr>
      <t>13 200 000</t>
    </r>
  </si>
  <si>
    <r>
      <rPr>
        <strike/>
        <sz val="10"/>
        <rFont val="Calibri"/>
        <family val="2"/>
        <charset val="238"/>
        <scheme val="minor"/>
      </rPr>
      <t>nutno zadat PD</t>
    </r>
    <r>
      <rPr>
        <sz val="10"/>
        <rFont val="Calibri"/>
        <family val="2"/>
        <charset val="238"/>
        <scheme val="minor"/>
      </rPr>
      <t xml:space="preserve">
v realizaci</t>
    </r>
  </si>
  <si>
    <r>
      <t xml:space="preserve">2000000
</t>
    </r>
    <r>
      <rPr>
        <sz val="10"/>
        <rFont val="Calibri"/>
        <family val="2"/>
        <charset val="238"/>
        <scheme val="minor"/>
      </rPr>
      <t>2 400 000</t>
    </r>
  </si>
  <si>
    <t>Rekonstrukce učebny fyziky a přilehlého kabinetu vč. vybavení</t>
  </si>
  <si>
    <t>Úplná rekonsturkuce učebny fyziky včetně kabinetu a vybavení.</t>
  </si>
  <si>
    <t>Modernizace učebny dílen a přilehlých kabinetů vč. vybavení</t>
  </si>
  <si>
    <t>Modernizace učebny dílen a robotiky vč. vybavení.</t>
  </si>
  <si>
    <t>Modernizace cvičné kuchyňky a přilehlých kabinetů vč. vybavení</t>
  </si>
  <si>
    <t>Modernizace cvičné kuchyňky vč. vybavení.</t>
  </si>
  <si>
    <t>Vybudování učebny na terase školy vč. vybavení</t>
  </si>
  <si>
    <t>Vybudování učebny v prostoru terasy školy - navýšení kapacity školy vč. vybavení.</t>
  </si>
  <si>
    <r>
      <rPr>
        <strike/>
        <sz val="10"/>
        <rFont val="Calibri"/>
        <family val="2"/>
        <charset val="238"/>
        <scheme val="minor"/>
      </rPr>
      <t>7 000 000</t>
    </r>
    <r>
      <rPr>
        <sz val="10"/>
        <rFont val="Calibri"/>
        <family val="2"/>
        <charset val="238"/>
        <scheme val="minor"/>
      </rPr>
      <t xml:space="preserve">
15 000 000</t>
    </r>
  </si>
  <si>
    <t>Vybudování venkovní učebny v Atriu školy vč. vybavení</t>
  </si>
  <si>
    <t>Vybudování venkovní učebny v prostoru atria na pozemku školy vč. vybavení.</t>
  </si>
  <si>
    <r>
      <rPr>
        <strike/>
        <sz val="10"/>
        <rFont val="Calibri"/>
        <family val="2"/>
        <charset val="238"/>
        <scheme val="minor"/>
      </rPr>
      <t>4 000 000</t>
    </r>
    <r>
      <rPr>
        <sz val="10"/>
        <rFont val="Calibri"/>
        <family val="2"/>
        <charset val="238"/>
        <scheme val="minor"/>
      </rPr>
      <t xml:space="preserve">
6 000 000</t>
    </r>
  </si>
  <si>
    <t>Vybudování venkovní učebny arboretu školy vč. vybavení</t>
  </si>
  <si>
    <t>Vybudování venkovní učebny v prostoru arboreta na pozemku školy vč. vybavení.</t>
  </si>
  <si>
    <r>
      <rPr>
        <strike/>
        <sz val="10"/>
        <rFont val="Calibri"/>
        <family val="2"/>
        <charset val="238"/>
        <scheme val="minor"/>
      </rPr>
      <t>2 500 000</t>
    </r>
    <r>
      <rPr>
        <sz val="10"/>
        <rFont val="Calibri"/>
        <family val="2"/>
        <charset val="238"/>
        <scheme val="minor"/>
      </rPr>
      <t xml:space="preserve">
6 000 000</t>
    </r>
  </si>
  <si>
    <r>
      <rPr>
        <strike/>
        <sz val="10"/>
        <rFont val="Calibri"/>
        <family val="2"/>
        <charset val="238"/>
        <scheme val="minor"/>
      </rPr>
      <t>2021</t>
    </r>
    <r>
      <rPr>
        <sz val="10"/>
        <rFont val="Calibri"/>
        <family val="2"/>
        <charset val="238"/>
        <scheme val="minor"/>
      </rPr>
      <t xml:space="preserve">
2026</t>
    </r>
  </si>
  <si>
    <r>
      <rPr>
        <strike/>
        <sz val="10"/>
        <rFont val="Calibri"/>
        <family val="2"/>
        <charset val="238"/>
        <scheme val="minor"/>
      </rPr>
      <t>2025</t>
    </r>
    <r>
      <rPr>
        <sz val="10"/>
        <rFont val="Calibri"/>
        <family val="2"/>
        <charset val="238"/>
        <scheme val="minor"/>
      </rPr>
      <t xml:space="preserve">
2028</t>
    </r>
  </si>
  <si>
    <r>
      <rPr>
        <strike/>
        <sz val="10"/>
        <rFont val="Calibri"/>
        <family val="2"/>
        <charset val="238"/>
        <scheme val="minor"/>
      </rPr>
      <t>900 000</t>
    </r>
    <r>
      <rPr>
        <sz val="10"/>
        <rFont val="Calibri"/>
        <family val="2"/>
        <charset val="238"/>
        <scheme val="minor"/>
      </rPr>
      <t xml:space="preserve">
3 500 000</t>
    </r>
  </si>
  <si>
    <r>
      <rPr>
        <strike/>
        <sz val="10"/>
        <rFont val="Calibri"/>
        <family val="2"/>
        <charset val="238"/>
        <scheme val="minor"/>
      </rPr>
      <t>700 000</t>
    </r>
    <r>
      <rPr>
        <sz val="10"/>
        <rFont val="Calibri"/>
        <family val="2"/>
        <charset val="238"/>
        <scheme val="minor"/>
      </rPr>
      <t xml:space="preserve">
6 000 000</t>
    </r>
  </si>
  <si>
    <r>
      <rPr>
        <strike/>
        <sz val="10"/>
        <rFont val="Calibri"/>
        <family val="2"/>
        <charset val="238"/>
        <scheme val="minor"/>
      </rPr>
      <t>2023</t>
    </r>
    <r>
      <rPr>
        <sz val="10"/>
        <rFont val="Calibri"/>
        <family val="2"/>
        <charset val="238"/>
        <scheme val="minor"/>
      </rPr>
      <t xml:space="preserve">
2026</t>
    </r>
  </si>
  <si>
    <r>
      <rPr>
        <strike/>
        <sz val="10"/>
        <rFont val="Calibri"/>
        <family val="2"/>
        <charset val="238"/>
        <scheme val="minor"/>
      </rPr>
      <t>Bezbariérovost a</t>
    </r>
    <r>
      <rPr>
        <sz val="10"/>
        <rFont val="Calibri"/>
        <family val="2"/>
        <charset val="238"/>
        <scheme val="minor"/>
      </rPr>
      <t xml:space="preserve"> Bazbariérová úprava sociálních zařízení pro vozíčkáře</t>
    </r>
  </si>
  <si>
    <r>
      <rPr>
        <strike/>
        <sz val="10"/>
        <rFont val="Calibri"/>
        <family val="2"/>
        <charset val="238"/>
        <scheme val="minor"/>
      </rPr>
      <t>Řešení bezbariérovosti budovy školy včetně úpravy sociálního zařízení.</t>
    </r>
    <r>
      <rPr>
        <sz val="10"/>
        <rFont val="Calibri"/>
        <family val="2"/>
        <charset val="238"/>
        <scheme val="minor"/>
      </rPr>
      <t xml:space="preserve">
Bazbariérová úprava sociálních zařízení pro vozíčkáře.</t>
    </r>
  </si>
  <si>
    <r>
      <rPr>
        <strike/>
        <sz val="10"/>
        <rFont val="Calibri"/>
        <family val="2"/>
        <charset val="238"/>
        <scheme val="minor"/>
      </rPr>
      <t>600 000</t>
    </r>
    <r>
      <rPr>
        <sz val="10"/>
        <rFont val="Calibri"/>
        <family val="2"/>
        <charset val="238"/>
        <scheme val="minor"/>
      </rPr>
      <t xml:space="preserve">
1 000 000</t>
    </r>
  </si>
  <si>
    <r>
      <rPr>
        <strike/>
        <sz val="10"/>
        <rFont val="Calibri"/>
        <family val="2"/>
        <charset val="238"/>
        <scheme val="minor"/>
      </rPr>
      <t>70 000</t>
    </r>
    <r>
      <rPr>
        <sz val="10"/>
        <rFont val="Calibri"/>
        <family val="2"/>
        <charset val="238"/>
        <scheme val="minor"/>
      </rPr>
      <t xml:space="preserve">
1 500 000</t>
    </r>
  </si>
  <si>
    <r>
      <t xml:space="preserve">Rekonstrukce a vybavení učebny fyziky
</t>
    </r>
    <r>
      <rPr>
        <sz val="10"/>
        <rFont val="Calibri"/>
        <family val="2"/>
        <charset val="238"/>
        <scheme val="minor"/>
      </rPr>
      <t>Rekonstrukce a modernizace učebny fyziky + kabinetu</t>
    </r>
  </si>
  <si>
    <r>
      <t>500000
800 000</t>
    </r>
    <r>
      <rPr>
        <sz val="10"/>
        <rFont val="Calibri"/>
        <family val="2"/>
        <charset val="238"/>
        <scheme val="minor"/>
      </rPr>
      <t xml:space="preserve">
</t>
    </r>
    <r>
      <rPr>
        <strike/>
        <sz val="10"/>
        <rFont val="Calibri"/>
        <family val="2"/>
        <charset val="238"/>
        <scheme val="minor"/>
      </rPr>
      <t>8 000 000</t>
    </r>
    <r>
      <rPr>
        <sz val="10"/>
        <rFont val="Calibri"/>
        <family val="2"/>
        <charset val="238"/>
        <scheme val="minor"/>
      </rPr>
      <t xml:space="preserve">
9 000 000</t>
    </r>
  </si>
  <si>
    <r>
      <rPr>
        <strike/>
        <sz val="10"/>
        <rFont val="Calibri"/>
        <family val="2"/>
        <charset val="238"/>
        <scheme val="minor"/>
      </rPr>
      <t>680 000</t>
    </r>
    <r>
      <rPr>
        <sz val="10"/>
        <rFont val="Calibri"/>
        <family val="2"/>
        <charset val="238"/>
        <scheme val="minor"/>
      </rPr>
      <t xml:space="preserve">
</t>
    </r>
    <r>
      <rPr>
        <strike/>
        <sz val="10"/>
        <rFont val="Calibri"/>
        <family val="2"/>
        <charset val="238"/>
        <scheme val="minor"/>
      </rPr>
      <t>6 800 000</t>
    </r>
    <r>
      <rPr>
        <sz val="10"/>
        <rFont val="Calibri"/>
        <family val="2"/>
        <charset val="238"/>
        <scheme val="minor"/>
      </rPr>
      <t xml:space="preserve">
7 650 000</t>
    </r>
  </si>
  <si>
    <r>
      <rPr>
        <strike/>
        <sz val="10"/>
        <rFont val="Calibri"/>
        <family val="2"/>
        <charset val="238"/>
        <scheme val="minor"/>
      </rPr>
      <t>2019</t>
    </r>
    <r>
      <rPr>
        <sz val="10"/>
        <rFont val="Calibri"/>
        <family val="2"/>
        <charset val="238"/>
        <scheme val="minor"/>
      </rPr>
      <t xml:space="preserve">
</t>
    </r>
    <r>
      <rPr>
        <strike/>
        <sz val="10"/>
        <rFont val="Calibri"/>
        <family val="2"/>
        <charset val="238"/>
        <scheme val="minor"/>
      </rPr>
      <t>2021</t>
    </r>
    <r>
      <rPr>
        <sz val="10"/>
        <rFont val="Calibri"/>
        <family val="2"/>
        <charset val="238"/>
        <scheme val="minor"/>
      </rPr>
      <t xml:space="preserve">
2026</t>
    </r>
  </si>
  <si>
    <r>
      <rPr>
        <strike/>
        <sz val="10"/>
        <rFont val="Calibri"/>
        <family val="2"/>
        <charset val="238"/>
        <scheme val="minor"/>
      </rPr>
      <t>2023</t>
    </r>
    <r>
      <rPr>
        <sz val="10"/>
        <rFont val="Calibri"/>
        <family val="2"/>
        <charset val="238"/>
        <scheme val="minor"/>
      </rPr>
      <t xml:space="preserve">
</t>
    </r>
    <r>
      <rPr>
        <strike/>
        <sz val="10"/>
        <rFont val="Calibri"/>
        <family val="2"/>
        <charset val="238"/>
        <scheme val="minor"/>
      </rPr>
      <t>2027</t>
    </r>
    <r>
      <rPr>
        <sz val="10"/>
        <rFont val="Calibri"/>
        <family val="2"/>
        <charset val="238"/>
        <scheme val="minor"/>
      </rPr>
      <t xml:space="preserve">
2028</t>
    </r>
  </si>
  <si>
    <r>
      <t xml:space="preserve">Projekt bude zaměřen na nové uspořádání a vybavení učebny funkčním nábytkem, včetně moderních učebních pomůcek a nových pc. V rámci projektu dojde také k částečným stavebním úpravám učebny.
</t>
    </r>
    <r>
      <rPr>
        <strike/>
        <sz val="10"/>
        <rFont val="Calibri"/>
        <family val="2"/>
        <charset val="238"/>
        <scheme val="minor"/>
      </rPr>
      <t>Vybavení stávající učebny novými stoly, židlemi a novými PC</t>
    </r>
  </si>
  <si>
    <r>
      <t>350 000
800 000</t>
    </r>
    <r>
      <rPr>
        <sz val="10"/>
        <rFont val="Calibri"/>
        <family val="2"/>
        <charset val="238"/>
        <scheme val="minor"/>
      </rPr>
      <t xml:space="preserve">
6 000 000</t>
    </r>
  </si>
  <si>
    <r>
      <rPr>
        <strike/>
        <sz val="10"/>
        <rFont val="Calibri"/>
        <family val="2"/>
        <charset val="238"/>
        <scheme val="minor"/>
      </rPr>
      <t>680 000</t>
    </r>
    <r>
      <rPr>
        <sz val="10"/>
        <rFont val="Calibri"/>
        <family val="2"/>
        <charset val="238"/>
        <scheme val="minor"/>
      </rPr>
      <t xml:space="preserve">
5 100 000</t>
    </r>
  </si>
  <si>
    <r>
      <t>2019
2021</t>
    </r>
    <r>
      <rPr>
        <sz val="10"/>
        <rFont val="Calibri"/>
        <family val="2"/>
        <charset val="238"/>
        <scheme val="minor"/>
      </rPr>
      <t xml:space="preserve">
2026</t>
    </r>
  </si>
  <si>
    <r>
      <t>2021
2027</t>
    </r>
    <r>
      <rPr>
        <sz val="10"/>
        <rFont val="Calibri"/>
        <family val="2"/>
        <charset val="238"/>
        <scheme val="minor"/>
      </rPr>
      <t xml:space="preserve">
2028</t>
    </r>
  </si>
  <si>
    <r>
      <rPr>
        <strike/>
        <sz val="10"/>
        <rFont val="Calibri"/>
        <family val="2"/>
        <charset val="238"/>
        <scheme val="minor"/>
      </rPr>
      <t xml:space="preserve">2 000 000
</t>
    </r>
    <r>
      <rPr>
        <sz val="10"/>
        <rFont val="Calibri"/>
        <family val="2"/>
        <charset val="238"/>
        <scheme val="minor"/>
      </rPr>
      <t>10 000 000</t>
    </r>
  </si>
  <si>
    <r>
      <rPr>
        <strike/>
        <sz val="10"/>
        <rFont val="Calibri"/>
        <family val="2"/>
        <charset val="238"/>
        <scheme val="minor"/>
      </rPr>
      <t>2020
2021</t>
    </r>
    <r>
      <rPr>
        <sz val="10"/>
        <rFont val="Calibri"/>
        <family val="2"/>
        <charset val="238"/>
        <scheme val="minor"/>
      </rPr>
      <t xml:space="preserve">
2026</t>
    </r>
  </si>
  <si>
    <r>
      <rPr>
        <strike/>
        <sz val="10"/>
        <rFont val="Calibri"/>
        <family val="2"/>
        <charset val="238"/>
        <scheme val="minor"/>
      </rPr>
      <t>2022</t>
    </r>
    <r>
      <rPr>
        <sz val="10"/>
        <rFont val="Calibri"/>
        <family val="2"/>
        <charset val="238"/>
        <scheme val="minor"/>
      </rPr>
      <t xml:space="preserve">
</t>
    </r>
    <r>
      <rPr>
        <strike/>
        <sz val="10"/>
        <rFont val="Calibri"/>
        <family val="2"/>
        <charset val="238"/>
        <scheme val="minor"/>
      </rPr>
      <t>2027</t>
    </r>
    <r>
      <rPr>
        <sz val="10"/>
        <rFont val="Calibri"/>
        <family val="2"/>
        <charset val="238"/>
        <scheme val="minor"/>
      </rPr>
      <t xml:space="preserve">
2028</t>
    </r>
  </si>
  <si>
    <r>
      <rPr>
        <strike/>
        <sz val="10"/>
        <rFont val="Calibri"/>
        <family val="2"/>
        <charset val="238"/>
        <scheme val="minor"/>
      </rPr>
      <t>studie proveditelnosti</t>
    </r>
    <r>
      <rPr>
        <sz val="10"/>
        <rFont val="Calibri"/>
        <family val="2"/>
        <charset val="238"/>
        <scheme val="minor"/>
      </rPr>
      <t xml:space="preserve">
</t>
    </r>
    <r>
      <rPr>
        <strike/>
        <sz val="10"/>
        <rFont val="Calibri"/>
        <family val="2"/>
        <charset val="238"/>
        <scheme val="minor"/>
      </rPr>
      <t>příprava PD</t>
    </r>
    <r>
      <rPr>
        <sz val="10"/>
        <rFont val="Calibri"/>
        <family val="2"/>
        <charset val="238"/>
        <scheme val="minor"/>
      </rPr>
      <t xml:space="preserve">
PD zpracována</t>
    </r>
  </si>
  <si>
    <r>
      <t>2500000
4 000 000</t>
    </r>
    <r>
      <rPr>
        <sz val="10"/>
        <rFont val="Calibri"/>
        <family val="2"/>
        <charset val="238"/>
        <scheme val="minor"/>
      </rPr>
      <t xml:space="preserve">
</t>
    </r>
    <r>
      <rPr>
        <strike/>
        <sz val="10"/>
        <rFont val="Calibri"/>
        <family val="2"/>
        <charset val="238"/>
        <scheme val="minor"/>
      </rPr>
      <t>5 200 000
7 000 000</t>
    </r>
    <r>
      <rPr>
        <sz val="10"/>
        <rFont val="Calibri"/>
        <family val="2"/>
        <charset val="238"/>
        <scheme val="minor"/>
      </rPr>
      <t xml:space="preserve">
8 000 000</t>
    </r>
  </si>
  <si>
    <r>
      <rPr>
        <strike/>
        <sz val="10"/>
        <rFont val="Calibri"/>
        <family val="2"/>
        <charset val="238"/>
        <scheme val="minor"/>
      </rPr>
      <t>4 420 000</t>
    </r>
    <r>
      <rPr>
        <sz val="10"/>
        <rFont val="Calibri"/>
        <family val="2"/>
        <charset val="238"/>
        <scheme val="minor"/>
      </rPr>
      <t xml:space="preserve">
5 950 000
6 800 000</t>
    </r>
  </si>
  <si>
    <r>
      <rPr>
        <strike/>
        <sz val="10"/>
        <rFont val="Calibri"/>
        <family val="2"/>
        <charset val="238"/>
        <scheme val="minor"/>
      </rPr>
      <t>2022</t>
    </r>
    <r>
      <rPr>
        <sz val="10"/>
        <rFont val="Calibri"/>
        <family val="2"/>
        <charset val="238"/>
        <scheme val="minor"/>
      </rPr>
      <t xml:space="preserve">
</t>
    </r>
    <r>
      <rPr>
        <strike/>
        <sz val="10"/>
        <rFont val="Calibri"/>
        <family val="2"/>
        <charset val="238"/>
        <scheme val="minor"/>
      </rPr>
      <t>2021</t>
    </r>
    <r>
      <rPr>
        <sz val="10"/>
        <rFont val="Calibri"/>
        <family val="2"/>
        <charset val="238"/>
        <scheme val="minor"/>
      </rPr>
      <t xml:space="preserve">
2026</t>
    </r>
  </si>
  <si>
    <r>
      <rPr>
        <strike/>
        <sz val="10"/>
        <rFont val="Calibri"/>
        <family val="2"/>
        <charset val="238"/>
        <scheme val="minor"/>
      </rPr>
      <t>2024</t>
    </r>
    <r>
      <rPr>
        <sz val="10"/>
        <rFont val="Calibri"/>
        <family val="2"/>
        <charset val="238"/>
        <scheme val="minor"/>
      </rPr>
      <t xml:space="preserve">
</t>
    </r>
    <r>
      <rPr>
        <strike/>
        <sz val="10"/>
        <rFont val="Calibri"/>
        <family val="2"/>
        <charset val="238"/>
        <scheme val="minor"/>
      </rPr>
      <t>2027</t>
    </r>
    <r>
      <rPr>
        <sz val="10"/>
        <rFont val="Calibri"/>
        <family val="2"/>
        <charset val="238"/>
        <scheme val="minor"/>
      </rPr>
      <t xml:space="preserve">
2028</t>
    </r>
  </si>
  <si>
    <r>
      <rPr>
        <strike/>
        <sz val="10"/>
        <rFont val="Calibri"/>
        <family val="2"/>
        <charset val="238"/>
        <scheme val="minor"/>
      </rPr>
      <t>1 000 000</t>
    </r>
    <r>
      <rPr>
        <sz val="10"/>
        <rFont val="Calibri"/>
        <family val="2"/>
        <charset val="238"/>
        <scheme val="minor"/>
      </rPr>
      <t xml:space="preserve">
2 000 000</t>
    </r>
  </si>
  <si>
    <r>
      <rPr>
        <strike/>
        <sz val="10"/>
        <rFont val="Calibri"/>
        <family val="2"/>
        <charset val="238"/>
        <scheme val="minor"/>
      </rPr>
      <t>příprava PD</t>
    </r>
    <r>
      <rPr>
        <sz val="10"/>
        <rFont val="Calibri"/>
        <family val="2"/>
        <charset val="238"/>
        <scheme val="minor"/>
      </rPr>
      <t xml:space="preserve">
</t>
    </r>
    <r>
      <rPr>
        <strike/>
        <sz val="10"/>
        <rFont val="Calibri"/>
        <family val="2"/>
        <charset val="238"/>
        <scheme val="minor"/>
      </rPr>
      <t>zpracovaná PD</t>
    </r>
    <r>
      <rPr>
        <sz val="10"/>
        <rFont val="Calibri"/>
        <family val="2"/>
        <charset val="238"/>
        <scheme val="minor"/>
      </rPr>
      <t xml:space="preserve">
plánováno</t>
    </r>
  </si>
  <si>
    <r>
      <rPr>
        <strike/>
        <sz val="10"/>
        <rFont val="Calibri"/>
        <family val="2"/>
        <charset val="238"/>
        <scheme val="minor"/>
      </rPr>
      <t>1 000 000</t>
    </r>
    <r>
      <rPr>
        <sz val="10"/>
        <rFont val="Calibri"/>
        <family val="2"/>
        <charset val="238"/>
        <scheme val="minor"/>
      </rPr>
      <t xml:space="preserve">
</t>
    </r>
    <r>
      <rPr>
        <strike/>
        <sz val="10"/>
        <rFont val="Calibri"/>
        <family val="2"/>
        <charset val="238"/>
        <scheme val="minor"/>
      </rPr>
      <t>3 000 000</t>
    </r>
    <r>
      <rPr>
        <sz val="10"/>
        <rFont val="Calibri"/>
        <family val="2"/>
        <charset val="238"/>
        <scheme val="minor"/>
      </rPr>
      <t xml:space="preserve">
4 000 000</t>
    </r>
  </si>
  <si>
    <r>
      <rPr>
        <strike/>
        <sz val="10"/>
        <rFont val="Calibri"/>
        <family val="2"/>
        <charset val="238"/>
        <scheme val="minor"/>
      </rPr>
      <t>850 000</t>
    </r>
    <r>
      <rPr>
        <sz val="10"/>
        <rFont val="Calibri"/>
        <family val="2"/>
        <charset val="238"/>
        <scheme val="minor"/>
      </rPr>
      <t xml:space="preserve">
</t>
    </r>
    <r>
      <rPr>
        <strike/>
        <sz val="10"/>
        <rFont val="Calibri"/>
        <family val="2"/>
        <charset val="238"/>
        <scheme val="minor"/>
      </rPr>
      <t>2 550 000</t>
    </r>
    <r>
      <rPr>
        <sz val="10"/>
        <rFont val="Calibri"/>
        <family val="2"/>
        <charset val="238"/>
        <scheme val="minor"/>
      </rPr>
      <t xml:space="preserve">
3 400 000</t>
    </r>
  </si>
  <si>
    <r>
      <rPr>
        <strike/>
        <sz val="10"/>
        <rFont val="Calibri"/>
        <family val="2"/>
        <charset val="238"/>
        <scheme val="minor"/>
      </rPr>
      <t>4 000 000</t>
    </r>
    <r>
      <rPr>
        <sz val="10"/>
        <rFont val="Calibri"/>
        <family val="2"/>
        <charset val="238"/>
        <scheme val="minor"/>
      </rPr>
      <t xml:space="preserve">
</t>
    </r>
    <r>
      <rPr>
        <strike/>
        <sz val="10"/>
        <rFont val="Calibri"/>
        <family val="2"/>
        <charset val="238"/>
        <scheme val="minor"/>
      </rPr>
      <t>5 000 000</t>
    </r>
    <r>
      <rPr>
        <sz val="10"/>
        <rFont val="Calibri"/>
        <family val="2"/>
        <charset val="238"/>
        <scheme val="minor"/>
      </rPr>
      <t xml:space="preserve">
13 000 000</t>
    </r>
  </si>
  <si>
    <r>
      <rPr>
        <strike/>
        <sz val="10"/>
        <rFont val="Calibri"/>
        <family val="2"/>
        <charset val="238"/>
        <scheme val="minor"/>
      </rPr>
      <t>4 420 000</t>
    </r>
    <r>
      <rPr>
        <sz val="10"/>
        <rFont val="Calibri"/>
        <family val="2"/>
        <charset val="238"/>
        <scheme val="minor"/>
      </rPr>
      <t xml:space="preserve">
11 050 000</t>
    </r>
  </si>
  <si>
    <r>
      <rPr>
        <strike/>
        <sz val="10"/>
        <rFont val="Calibri"/>
        <family val="2"/>
        <charset val="238"/>
        <scheme val="minor"/>
      </rPr>
      <t>5 000 000</t>
    </r>
    <r>
      <rPr>
        <sz val="10"/>
        <rFont val="Calibri"/>
        <family val="2"/>
        <charset val="238"/>
        <scheme val="minor"/>
      </rPr>
      <t xml:space="preserve">
6 000 000</t>
    </r>
  </si>
  <si>
    <r>
      <rPr>
        <strike/>
        <sz val="10"/>
        <rFont val="Calibri"/>
        <family val="2"/>
        <charset val="238"/>
        <scheme val="minor"/>
      </rPr>
      <t>4 250 000</t>
    </r>
    <r>
      <rPr>
        <sz val="10"/>
        <rFont val="Calibri"/>
        <family val="2"/>
        <charset val="238"/>
        <scheme val="minor"/>
      </rPr>
      <t xml:space="preserve">
5 100 000</t>
    </r>
  </si>
  <si>
    <r>
      <rPr>
        <strike/>
        <sz val="10"/>
        <rFont val="Calibri"/>
        <family val="2"/>
        <charset val="238"/>
        <scheme val="minor"/>
      </rPr>
      <t>8 000 000</t>
    </r>
    <r>
      <rPr>
        <sz val="10"/>
        <rFont val="Calibri"/>
        <family val="2"/>
        <charset val="238"/>
        <scheme val="minor"/>
      </rPr>
      <t xml:space="preserve">
9 000 000</t>
    </r>
  </si>
  <si>
    <r>
      <rPr>
        <strike/>
        <sz val="10"/>
        <rFont val="Calibri"/>
        <family val="2"/>
        <charset val="238"/>
        <scheme val="minor"/>
      </rPr>
      <t>6 800 000</t>
    </r>
    <r>
      <rPr>
        <sz val="10"/>
        <rFont val="Calibri"/>
        <family val="2"/>
        <charset val="238"/>
        <scheme val="minor"/>
      </rPr>
      <t xml:space="preserve">
7 650 000</t>
    </r>
  </si>
  <si>
    <r>
      <t xml:space="preserve">Vybudování bezbariérového WC, </t>
    </r>
    <r>
      <rPr>
        <b/>
        <strike/>
        <sz val="10"/>
        <rFont val="Calibri"/>
        <family val="2"/>
        <charset val="238"/>
        <scheme val="minor"/>
      </rPr>
      <t>schodolez</t>
    </r>
  </si>
  <si>
    <r>
      <t xml:space="preserve">2500000
5 000 000
</t>
    </r>
    <r>
      <rPr>
        <sz val="10"/>
        <rFont val="Calibri"/>
        <family val="2"/>
        <charset val="238"/>
        <scheme val="minor"/>
      </rPr>
      <t>6 000 000</t>
    </r>
  </si>
  <si>
    <r>
      <rPr>
        <strike/>
        <sz val="10"/>
        <rFont val="Calibri"/>
        <family val="2"/>
        <charset val="238"/>
        <scheme val="minor"/>
      </rPr>
      <t>2023</t>
    </r>
    <r>
      <rPr>
        <sz val="10"/>
        <rFont val="Calibri"/>
        <family val="2"/>
        <charset val="238"/>
        <scheme val="minor"/>
      </rPr>
      <t xml:space="preserve">
</t>
    </r>
    <r>
      <rPr>
        <strike/>
        <sz val="10"/>
        <rFont val="Calibri"/>
        <family val="2"/>
        <charset val="238"/>
        <scheme val="minor"/>
      </rPr>
      <t>2027</t>
    </r>
    <r>
      <rPr>
        <sz val="10"/>
        <rFont val="Calibri"/>
        <family val="2"/>
        <charset val="238"/>
        <scheme val="minor"/>
      </rPr>
      <t xml:space="preserve">
2024</t>
    </r>
  </si>
  <si>
    <r>
      <rPr>
        <strike/>
        <sz val="10"/>
        <rFont val="Calibri"/>
        <family val="2"/>
        <charset val="238"/>
        <scheme val="minor"/>
      </rPr>
      <t>Plánováno</t>
    </r>
    <r>
      <rPr>
        <sz val="10"/>
        <rFont val="Calibri"/>
        <family val="2"/>
        <charset val="238"/>
        <scheme val="minor"/>
      </rPr>
      <t xml:space="preserve">
</t>
    </r>
    <r>
      <rPr>
        <strike/>
        <sz val="10"/>
        <rFont val="Calibri"/>
        <family val="2"/>
        <charset val="238"/>
        <scheme val="minor"/>
      </rPr>
      <t>v realizaci</t>
    </r>
    <r>
      <rPr>
        <sz val="10"/>
        <rFont val="Calibri"/>
        <family val="2"/>
        <charset val="238"/>
        <scheme val="minor"/>
      </rPr>
      <t xml:space="preserve">
zrealizováno</t>
    </r>
  </si>
  <si>
    <r>
      <t xml:space="preserve">1500000
4 000 000
</t>
    </r>
    <r>
      <rPr>
        <sz val="10"/>
        <rFont val="Calibri"/>
        <family val="2"/>
        <charset val="238"/>
        <scheme val="minor"/>
      </rPr>
      <t>4 800 000</t>
    </r>
  </si>
  <si>
    <r>
      <t xml:space="preserve">2500000
9 000 000
</t>
    </r>
    <r>
      <rPr>
        <sz val="10"/>
        <rFont val="Calibri"/>
        <family val="2"/>
        <charset val="238"/>
        <scheme val="minor"/>
      </rPr>
      <t>10 800 000</t>
    </r>
  </si>
  <si>
    <r>
      <t xml:space="preserve">2500000
6 000 000
</t>
    </r>
    <r>
      <rPr>
        <sz val="10"/>
        <rFont val="Calibri"/>
        <family val="2"/>
        <charset val="238"/>
        <scheme val="minor"/>
      </rPr>
      <t>9 000 000</t>
    </r>
  </si>
  <si>
    <r>
      <t>2500000
5 000 000</t>
    </r>
    <r>
      <rPr>
        <sz val="10"/>
        <rFont val="Calibri"/>
        <family val="2"/>
        <charset val="238"/>
        <scheme val="minor"/>
      </rPr>
      <t xml:space="preserve">
</t>
    </r>
    <r>
      <rPr>
        <strike/>
        <sz val="10"/>
        <rFont val="Calibri"/>
        <family val="2"/>
        <charset val="238"/>
        <scheme val="minor"/>
      </rPr>
      <t xml:space="preserve">7 500 000
</t>
    </r>
    <r>
      <rPr>
        <sz val="10"/>
        <rFont val="Calibri"/>
        <family val="2"/>
        <charset val="238"/>
        <scheme val="minor"/>
      </rPr>
      <t>12 000 000</t>
    </r>
  </si>
  <si>
    <r>
      <t>2500000
3 500 000</t>
    </r>
    <r>
      <rPr>
        <sz val="10"/>
        <rFont val="Calibri"/>
        <family val="2"/>
        <charset val="238"/>
        <scheme val="minor"/>
      </rPr>
      <t xml:space="preserve">
</t>
    </r>
    <r>
      <rPr>
        <strike/>
        <sz val="10"/>
        <rFont val="Calibri"/>
        <family val="2"/>
        <charset val="238"/>
        <scheme val="minor"/>
      </rPr>
      <t xml:space="preserve">5 400 000
</t>
    </r>
    <r>
      <rPr>
        <sz val="10"/>
        <rFont val="Calibri"/>
        <family val="2"/>
        <charset val="238"/>
        <scheme val="minor"/>
      </rPr>
      <t>8 400 000</t>
    </r>
  </si>
  <si>
    <r>
      <t xml:space="preserve">Modernizace učebny </t>
    </r>
    <r>
      <rPr>
        <strike/>
        <sz val="10"/>
        <rFont val="Calibri"/>
        <family val="2"/>
        <charset val="238"/>
        <scheme val="minor"/>
      </rPr>
      <t>přírodopisu</t>
    </r>
    <r>
      <rPr>
        <sz val="10"/>
        <rFont val="Calibri"/>
        <family val="2"/>
        <charset val="238"/>
        <scheme val="minor"/>
      </rPr>
      <t xml:space="preserve"> přírodních věd vč. dvou kabinetů</t>
    </r>
  </si>
  <si>
    <r>
      <t xml:space="preserve">Modernizace učebny </t>
    </r>
    <r>
      <rPr>
        <strike/>
        <sz val="10"/>
        <rFont val="Calibri"/>
        <family val="2"/>
        <charset val="238"/>
        <scheme val="minor"/>
      </rPr>
      <t>přírodopisu</t>
    </r>
    <r>
      <rPr>
        <sz val="10"/>
        <rFont val="Calibri"/>
        <family val="2"/>
        <charset val="238"/>
        <scheme val="minor"/>
      </rPr>
      <t xml:space="preserve"> přírodních věd vč. dvou kabinetů.</t>
    </r>
  </si>
  <si>
    <r>
      <t xml:space="preserve">Vybudování </t>
    </r>
    <r>
      <rPr>
        <strike/>
        <sz val="10"/>
        <rFont val="Calibri"/>
        <family val="2"/>
        <charset val="238"/>
        <scheme val="minor"/>
      </rPr>
      <t xml:space="preserve">dvou </t>
    </r>
    <r>
      <rPr>
        <sz val="10"/>
        <rFont val="Calibri"/>
        <family val="2"/>
        <charset val="238"/>
        <scheme val="minor"/>
      </rPr>
      <t>jedné</t>
    </r>
    <r>
      <rPr>
        <b/>
        <sz val="10"/>
        <rFont val="Calibri"/>
        <family val="2"/>
        <charset val="238"/>
        <scheme val="minor"/>
      </rPr>
      <t xml:space="preserve"> jazykové učebny</t>
    </r>
    <r>
      <rPr>
        <sz val="10"/>
        <rFont val="Calibri"/>
        <family val="2"/>
        <charset val="238"/>
        <scheme val="minor"/>
      </rPr>
      <t xml:space="preserve"> </t>
    </r>
    <r>
      <rPr>
        <strike/>
        <sz val="10"/>
        <rFont val="Calibri"/>
        <family val="2"/>
        <charset val="238"/>
        <scheme val="minor"/>
      </rPr>
      <t>jazykových učeben</t>
    </r>
    <r>
      <rPr>
        <sz val="10"/>
        <rFont val="Calibri"/>
        <family val="2"/>
        <charset val="238"/>
        <scheme val="minor"/>
      </rPr>
      <t>.</t>
    </r>
  </si>
  <si>
    <r>
      <t>3000000
5 000 000</t>
    </r>
    <r>
      <rPr>
        <sz val="10"/>
        <rFont val="Calibri"/>
        <family val="2"/>
        <charset val="238"/>
        <scheme val="minor"/>
      </rPr>
      <t xml:space="preserve">
</t>
    </r>
    <r>
      <rPr>
        <strike/>
        <sz val="10"/>
        <rFont val="Calibri"/>
        <family val="2"/>
        <charset val="238"/>
        <scheme val="minor"/>
      </rPr>
      <t xml:space="preserve">5 200 000
</t>
    </r>
    <r>
      <rPr>
        <sz val="10"/>
        <rFont val="Calibri"/>
        <family val="2"/>
        <charset val="238"/>
        <scheme val="minor"/>
      </rPr>
      <t>6 240 000</t>
    </r>
  </si>
  <si>
    <r>
      <rPr>
        <strike/>
        <sz val="10"/>
        <rFont val="Calibri"/>
        <family val="2"/>
        <charset val="238"/>
        <scheme val="minor"/>
      </rPr>
      <t>2024</t>
    </r>
    <r>
      <rPr>
        <sz val="10"/>
        <rFont val="Calibri"/>
        <family val="2"/>
        <charset val="238"/>
        <scheme val="minor"/>
      </rPr>
      <t xml:space="preserve">
</t>
    </r>
    <r>
      <rPr>
        <strike/>
        <sz val="10"/>
        <rFont val="Calibri"/>
        <family val="2"/>
        <charset val="238"/>
        <scheme val="minor"/>
      </rPr>
      <t>2027</t>
    </r>
    <r>
      <rPr>
        <sz val="10"/>
        <rFont val="Calibri"/>
        <family val="2"/>
        <charset val="238"/>
        <scheme val="minor"/>
      </rPr>
      <t xml:space="preserve">
</t>
    </r>
    <r>
      <rPr>
        <strike/>
        <sz val="10"/>
        <rFont val="Calibri"/>
        <family val="2"/>
        <charset val="238"/>
        <scheme val="minor"/>
      </rPr>
      <t>2025</t>
    </r>
    <r>
      <rPr>
        <sz val="10"/>
        <rFont val="Calibri"/>
        <family val="2"/>
        <charset val="238"/>
        <scheme val="minor"/>
      </rPr>
      <t xml:space="preserve">
2024</t>
    </r>
  </si>
  <si>
    <r>
      <rPr>
        <strike/>
        <sz val="10"/>
        <rFont val="Calibri"/>
        <family val="2"/>
        <charset val="238"/>
        <scheme val="minor"/>
      </rPr>
      <t>zpracovává se studie</t>
    </r>
    <r>
      <rPr>
        <sz val="10"/>
        <rFont val="Calibri"/>
        <family val="2"/>
        <charset val="238"/>
        <scheme val="minor"/>
      </rPr>
      <t xml:space="preserve">
</t>
    </r>
    <r>
      <rPr>
        <strike/>
        <sz val="10"/>
        <rFont val="Calibri"/>
        <family val="2"/>
        <charset val="238"/>
        <scheme val="minor"/>
      </rPr>
      <t>v realizaci</t>
    </r>
    <r>
      <rPr>
        <sz val="10"/>
        <rFont val="Calibri"/>
        <family val="2"/>
        <charset val="238"/>
        <scheme val="minor"/>
      </rPr>
      <t xml:space="preserve">
zrealizováno</t>
    </r>
  </si>
  <si>
    <r>
      <rPr>
        <strike/>
        <sz val="10"/>
        <rFont val="Calibri"/>
        <family val="2"/>
        <charset val="238"/>
        <scheme val="minor"/>
      </rPr>
      <t>ne</t>
    </r>
    <r>
      <rPr>
        <sz val="10"/>
        <rFont val="Calibri"/>
        <family val="2"/>
        <charset val="238"/>
        <scheme val="minor"/>
      </rPr>
      <t xml:space="preserve">
</t>
    </r>
    <r>
      <rPr>
        <b/>
        <sz val="10"/>
        <rFont val="Calibri"/>
        <family val="2"/>
        <charset val="238"/>
        <scheme val="minor"/>
      </rPr>
      <t>ano</t>
    </r>
  </si>
  <si>
    <r>
      <rPr>
        <sz val="10"/>
        <rFont val="Calibri"/>
        <family val="2"/>
        <charset val="238"/>
        <scheme val="minor"/>
      </rPr>
      <t>Venkovní učebna</t>
    </r>
    <r>
      <rPr>
        <strike/>
        <sz val="10"/>
        <rFont val="Calibri"/>
        <family val="2"/>
        <charset val="238"/>
        <scheme val="minor"/>
      </rPr>
      <t xml:space="preserve"> Venkovní arboretum s učebnou</t>
    </r>
  </si>
  <si>
    <r>
      <t xml:space="preserve">Vybudování venkovní učebny. </t>
    </r>
    <r>
      <rPr>
        <strike/>
        <sz val="10"/>
        <rFont val="Calibri"/>
        <family val="2"/>
        <charset val="238"/>
        <scheme val="minor"/>
      </rPr>
      <t>a arboreta na pozemku školy, renovace skleníku.</t>
    </r>
  </si>
  <si>
    <r>
      <t xml:space="preserve">1200000
5 000 000
</t>
    </r>
    <r>
      <rPr>
        <sz val="10"/>
        <rFont val="Calibri"/>
        <family val="2"/>
        <charset val="238"/>
        <scheme val="minor"/>
      </rPr>
      <t>6 000 000</t>
    </r>
  </si>
  <si>
    <r>
      <rPr>
        <strike/>
        <sz val="10"/>
        <rFont val="Calibri"/>
        <family val="2"/>
        <charset val="238"/>
        <scheme val="minor"/>
      </rPr>
      <t>2022</t>
    </r>
    <r>
      <rPr>
        <sz val="10"/>
        <rFont val="Calibri"/>
        <family val="2"/>
        <charset val="238"/>
        <scheme val="minor"/>
      </rPr>
      <t xml:space="preserve">
</t>
    </r>
    <r>
      <rPr>
        <strike/>
        <sz val="10"/>
        <rFont val="Calibri"/>
        <family val="2"/>
        <charset val="238"/>
        <scheme val="minor"/>
      </rPr>
      <t>2027</t>
    </r>
    <r>
      <rPr>
        <sz val="10"/>
        <rFont val="Calibri"/>
        <family val="2"/>
        <charset val="238"/>
        <scheme val="minor"/>
      </rPr>
      <t xml:space="preserve">
</t>
    </r>
    <r>
      <rPr>
        <strike/>
        <sz val="10"/>
        <rFont val="Calibri"/>
        <family val="2"/>
        <charset val="238"/>
        <scheme val="minor"/>
      </rPr>
      <t>2024</t>
    </r>
    <r>
      <rPr>
        <sz val="10"/>
        <rFont val="Calibri"/>
        <family val="2"/>
        <charset val="238"/>
        <scheme val="minor"/>
      </rPr>
      <t xml:space="preserve">
</t>
    </r>
    <r>
      <rPr>
        <strike/>
        <sz val="10"/>
        <rFont val="Calibri"/>
        <family val="2"/>
        <charset val="238"/>
        <scheme val="minor"/>
      </rPr>
      <t>2025</t>
    </r>
    <r>
      <rPr>
        <sz val="10"/>
        <rFont val="Calibri"/>
        <family val="2"/>
        <charset val="238"/>
        <scheme val="minor"/>
      </rPr>
      <t xml:space="preserve">
2024</t>
    </r>
  </si>
  <si>
    <r>
      <t>plánováno
zpracovává se PD</t>
    </r>
    <r>
      <rPr>
        <sz val="10"/>
        <rFont val="Calibri"/>
        <family val="2"/>
        <charset val="238"/>
        <scheme val="minor"/>
      </rPr>
      <t xml:space="preserve">
</t>
    </r>
    <r>
      <rPr>
        <strike/>
        <sz val="10"/>
        <rFont val="Calibri"/>
        <family val="2"/>
        <charset val="238"/>
        <scheme val="minor"/>
      </rPr>
      <t>v realizaci</t>
    </r>
    <r>
      <rPr>
        <sz val="10"/>
        <rFont val="Calibri"/>
        <family val="2"/>
        <charset val="238"/>
        <scheme val="minor"/>
      </rPr>
      <t xml:space="preserve">
zrealizováno</t>
    </r>
  </si>
  <si>
    <r>
      <rPr>
        <strike/>
        <sz val="10"/>
        <rFont val="Calibri"/>
        <family val="2"/>
        <charset val="238"/>
        <scheme val="minor"/>
      </rPr>
      <t>Renovace</t>
    </r>
    <r>
      <rPr>
        <sz val="10"/>
        <rFont val="Calibri"/>
        <family val="2"/>
        <charset val="238"/>
        <scheme val="minor"/>
      </rPr>
      <t xml:space="preserve"> Vybudování dvou učeben ICT</t>
    </r>
  </si>
  <si>
    <r>
      <rPr>
        <strike/>
        <sz val="10"/>
        <rFont val="Calibri"/>
        <family val="2"/>
        <charset val="238"/>
        <scheme val="minor"/>
      </rPr>
      <t>Renovace</t>
    </r>
    <r>
      <rPr>
        <sz val="10"/>
        <rFont val="Calibri"/>
        <family val="2"/>
        <charset val="238"/>
        <scheme val="minor"/>
      </rPr>
      <t xml:space="preserve"> Vybudování dvou učeben ICT - doplnění 3D technologiemi.</t>
    </r>
  </si>
  <si>
    <r>
      <t>2500000
10 000 000</t>
    </r>
    <r>
      <rPr>
        <sz val="10"/>
        <rFont val="Calibri"/>
        <family val="2"/>
        <charset val="238"/>
        <scheme val="minor"/>
      </rPr>
      <t xml:space="preserve">
</t>
    </r>
    <r>
      <rPr>
        <strike/>
        <sz val="10"/>
        <rFont val="Calibri"/>
        <family val="2"/>
        <charset val="238"/>
        <scheme val="minor"/>
      </rPr>
      <t xml:space="preserve">10 400 000
</t>
    </r>
    <r>
      <rPr>
        <sz val="10"/>
        <rFont val="Calibri"/>
        <family val="2"/>
        <charset val="238"/>
        <scheme val="minor"/>
      </rPr>
      <t>13 800 000</t>
    </r>
  </si>
  <si>
    <r>
      <rPr>
        <strike/>
        <sz val="10"/>
        <rFont val="Calibri"/>
        <family val="2"/>
        <charset val="238"/>
        <scheme val="minor"/>
      </rPr>
      <t>2023</t>
    </r>
    <r>
      <rPr>
        <sz val="10"/>
        <rFont val="Calibri"/>
        <family val="2"/>
        <charset val="238"/>
        <scheme val="minor"/>
      </rPr>
      <t xml:space="preserve">
</t>
    </r>
    <r>
      <rPr>
        <strike/>
        <sz val="10"/>
        <rFont val="Calibri"/>
        <family val="2"/>
        <charset val="238"/>
        <scheme val="minor"/>
      </rPr>
      <t>2027</t>
    </r>
    <r>
      <rPr>
        <sz val="10"/>
        <rFont val="Calibri"/>
        <family val="2"/>
        <charset val="238"/>
        <scheme val="minor"/>
      </rPr>
      <t xml:space="preserve">
</t>
    </r>
    <r>
      <rPr>
        <strike/>
        <sz val="10"/>
        <rFont val="Calibri"/>
        <family val="2"/>
        <charset val="238"/>
        <scheme val="minor"/>
      </rPr>
      <t>2024</t>
    </r>
    <r>
      <rPr>
        <sz val="10"/>
        <rFont val="Calibri"/>
        <family val="2"/>
        <charset val="238"/>
        <scheme val="minor"/>
      </rPr>
      <t xml:space="preserve">
</t>
    </r>
    <r>
      <rPr>
        <strike/>
        <sz val="10"/>
        <rFont val="Calibri"/>
        <family val="2"/>
        <charset val="238"/>
        <scheme val="minor"/>
      </rPr>
      <t>2025</t>
    </r>
    <r>
      <rPr>
        <sz val="10"/>
        <rFont val="Calibri"/>
        <family val="2"/>
        <charset val="238"/>
        <scheme val="minor"/>
      </rPr>
      <t xml:space="preserve">
2024</t>
    </r>
  </si>
  <si>
    <r>
      <rPr>
        <strike/>
        <sz val="10"/>
        <rFont val="Calibri"/>
        <family val="2"/>
        <charset val="238"/>
        <scheme val="minor"/>
      </rPr>
      <t>20000000</t>
    </r>
    <r>
      <rPr>
        <sz val="10"/>
        <rFont val="Calibri"/>
        <family val="2"/>
        <charset val="238"/>
        <scheme val="minor"/>
      </rPr>
      <t xml:space="preserve">
</t>
    </r>
    <r>
      <rPr>
        <strike/>
        <sz val="10"/>
        <rFont val="Calibri"/>
        <family val="2"/>
        <charset val="238"/>
        <scheme val="minor"/>
      </rPr>
      <t xml:space="preserve">22 500 000
</t>
    </r>
    <r>
      <rPr>
        <sz val="10"/>
        <rFont val="Calibri"/>
        <family val="2"/>
        <charset val="238"/>
        <scheme val="minor"/>
      </rPr>
      <t>30 000 000</t>
    </r>
  </si>
  <si>
    <r>
      <rPr>
        <strike/>
        <sz val="10"/>
        <rFont val="Calibri"/>
        <family val="2"/>
        <charset val="238"/>
        <scheme val="minor"/>
      </rPr>
      <t>Rozšíření konektivity, ICT ve výuce,</t>
    </r>
    <r>
      <rPr>
        <sz val="10"/>
        <rFont val="Calibri"/>
        <family val="2"/>
        <charset val="238"/>
        <scheme val="minor"/>
      </rPr>
      <t xml:space="preserve"> </t>
    </r>
    <r>
      <rPr>
        <strike/>
        <sz val="10"/>
        <rFont val="Calibri"/>
        <family val="2"/>
        <charset val="238"/>
        <scheme val="minor"/>
      </rPr>
      <t xml:space="preserve">konektivita
</t>
    </r>
    <r>
      <rPr>
        <sz val="10"/>
        <rFont val="Calibri"/>
        <family val="2"/>
        <charset val="238"/>
        <scheme val="minor"/>
      </rPr>
      <t>konektivita</t>
    </r>
  </si>
  <si>
    <r>
      <rPr>
        <strike/>
        <sz val="10"/>
        <rFont val="Calibri"/>
        <family val="2"/>
        <charset val="238"/>
        <scheme val="minor"/>
      </rPr>
      <t xml:space="preserve">Pořízení mobilní učebny pro výuku cizích předmětů a přírodovědných předmětů. </t>
    </r>
    <r>
      <rPr>
        <sz val="10"/>
        <rFont val="Calibri"/>
        <family val="2"/>
        <charset val="238"/>
        <scheme val="minor"/>
      </rPr>
      <t>Rozšíření konektivity na škole.</t>
    </r>
  </si>
  <si>
    <r>
      <t>2500000
4 000 000</t>
    </r>
    <r>
      <rPr>
        <sz val="10"/>
        <rFont val="Calibri"/>
        <family val="2"/>
        <charset val="238"/>
        <scheme val="minor"/>
      </rPr>
      <t xml:space="preserve">
</t>
    </r>
    <r>
      <rPr>
        <strike/>
        <sz val="10"/>
        <rFont val="Calibri"/>
        <family val="2"/>
        <charset val="238"/>
        <scheme val="minor"/>
      </rPr>
      <t xml:space="preserve">5 000 000
</t>
    </r>
    <r>
      <rPr>
        <sz val="10"/>
        <rFont val="Calibri"/>
        <family val="2"/>
        <charset val="238"/>
        <scheme val="minor"/>
      </rPr>
      <t>9 600 000</t>
    </r>
  </si>
  <si>
    <r>
      <t xml:space="preserve">300 000
</t>
    </r>
    <r>
      <rPr>
        <sz val="10"/>
        <rFont val="Calibri"/>
        <family val="2"/>
        <charset val="238"/>
        <scheme val="minor"/>
      </rPr>
      <t>360 000</t>
    </r>
  </si>
  <si>
    <r>
      <rPr>
        <strike/>
        <sz val="10"/>
        <rFont val="Calibri"/>
        <family val="2"/>
        <charset val="238"/>
        <scheme val="minor"/>
      </rPr>
      <t>2023</t>
    </r>
    <r>
      <rPr>
        <sz val="10"/>
        <rFont val="Calibri"/>
        <family val="2"/>
        <charset val="238"/>
        <scheme val="minor"/>
      </rPr>
      <t xml:space="preserve">
</t>
    </r>
    <r>
      <rPr>
        <strike/>
        <sz val="10"/>
        <rFont val="Calibri"/>
        <family val="2"/>
        <charset val="238"/>
        <scheme val="minor"/>
      </rPr>
      <t>2027</t>
    </r>
    <r>
      <rPr>
        <sz val="10"/>
        <rFont val="Calibri"/>
        <family val="2"/>
        <charset val="238"/>
        <scheme val="minor"/>
      </rPr>
      <t xml:space="preserve">
</t>
    </r>
    <r>
      <rPr>
        <strike/>
        <sz val="10"/>
        <rFont val="Calibri"/>
        <family val="2"/>
        <charset val="238"/>
        <scheme val="minor"/>
      </rPr>
      <t>2025</t>
    </r>
    <r>
      <rPr>
        <sz val="10"/>
        <rFont val="Calibri"/>
        <family val="2"/>
        <charset val="238"/>
        <scheme val="minor"/>
      </rPr>
      <t xml:space="preserve">
2024</t>
    </r>
  </si>
  <si>
    <r>
      <t xml:space="preserve">Vybudování venkovní učebny. </t>
    </r>
    <r>
      <rPr>
        <strike/>
        <sz val="10"/>
        <rFont val="Calibri"/>
        <family val="2"/>
        <charset val="238"/>
        <scheme val="minor"/>
      </rPr>
      <t>Sadové a terénní úpravy.</t>
    </r>
  </si>
  <si>
    <r>
      <t>Výstavba</t>
    </r>
    <r>
      <rPr>
        <strike/>
        <sz val="10"/>
        <rFont val="Calibri"/>
        <family val="2"/>
        <charset val="238"/>
        <scheme val="minor"/>
      </rPr>
      <t xml:space="preserve"> altánu</t>
    </r>
    <r>
      <rPr>
        <sz val="10"/>
        <rFont val="Calibri"/>
        <family val="2"/>
        <charset val="238"/>
        <scheme val="minor"/>
      </rPr>
      <t xml:space="preserve"> venkovní učebny v areálu školy se sezením pro jednu třídu pro sběr přírodního materiálu, ekologickou výchovu, výtvarného ateliéru aj.</t>
    </r>
  </si>
  <si>
    <r>
      <rPr>
        <strike/>
        <sz val="10"/>
        <rFont val="Calibri"/>
        <family val="2"/>
        <charset val="238"/>
        <scheme val="minor"/>
      </rPr>
      <t>1000000</t>
    </r>
    <r>
      <rPr>
        <sz val="10"/>
        <rFont val="Calibri"/>
        <family val="2"/>
        <charset val="238"/>
        <scheme val="minor"/>
      </rPr>
      <t xml:space="preserve">
6 000 000</t>
    </r>
  </si>
  <si>
    <r>
      <rPr>
        <strike/>
        <sz val="10"/>
        <rFont val="Calibri"/>
        <family val="2"/>
        <charset val="238"/>
        <scheme val="minor"/>
      </rPr>
      <t>2019</t>
    </r>
    <r>
      <rPr>
        <sz val="10"/>
        <rFont val="Calibri"/>
        <family val="2"/>
        <charset val="238"/>
        <scheme val="minor"/>
      </rPr>
      <t xml:space="preserve">
2026</t>
    </r>
  </si>
  <si>
    <r>
      <t>2023
2027</t>
    </r>
    <r>
      <rPr>
        <sz val="10"/>
        <rFont val="Calibri"/>
        <family val="2"/>
        <charset val="238"/>
        <scheme val="minor"/>
      </rPr>
      <t xml:space="preserve">
2028</t>
    </r>
  </si>
  <si>
    <r>
      <rPr>
        <strike/>
        <sz val="10"/>
        <rFont val="Calibri"/>
        <family val="2"/>
        <charset val="238"/>
        <scheme val="minor"/>
      </rPr>
      <t>Plánováno</t>
    </r>
    <r>
      <rPr>
        <sz val="10"/>
        <rFont val="Calibri"/>
        <family val="2"/>
        <charset val="238"/>
        <scheme val="minor"/>
      </rPr>
      <t xml:space="preserve">
</t>
    </r>
    <r>
      <rPr>
        <strike/>
        <sz val="10"/>
        <rFont val="Calibri"/>
        <family val="2"/>
        <charset val="238"/>
        <scheme val="minor"/>
      </rPr>
      <t>příprava PD</t>
    </r>
    <r>
      <rPr>
        <sz val="10"/>
        <rFont val="Calibri"/>
        <family val="2"/>
        <charset val="238"/>
        <scheme val="minor"/>
      </rPr>
      <t xml:space="preserve">
PD zpracována</t>
    </r>
  </si>
  <si>
    <r>
      <rPr>
        <strike/>
        <sz val="10"/>
        <rFont val="Calibri"/>
        <family val="2"/>
        <charset val="238"/>
        <scheme val="minor"/>
      </rPr>
      <t>4 000 000</t>
    </r>
    <r>
      <rPr>
        <sz val="10"/>
        <rFont val="Calibri"/>
        <family val="2"/>
        <charset val="238"/>
        <scheme val="minor"/>
      </rPr>
      <t xml:space="preserve">
5 000 000</t>
    </r>
  </si>
  <si>
    <r>
      <rPr>
        <strike/>
        <sz val="10"/>
        <rFont val="Calibri"/>
        <family val="2"/>
        <charset val="238"/>
        <scheme val="minor"/>
      </rPr>
      <t>3 400 000</t>
    </r>
    <r>
      <rPr>
        <sz val="10"/>
        <rFont val="Calibri"/>
        <family val="2"/>
        <charset val="238"/>
        <scheme val="minor"/>
      </rPr>
      <t xml:space="preserve">
4 250 000</t>
    </r>
  </si>
  <si>
    <r>
      <rPr>
        <strike/>
        <sz val="10"/>
        <rFont val="Calibri"/>
        <family val="2"/>
        <charset val="238"/>
        <scheme val="minor"/>
      </rPr>
      <t>5 000 000</t>
    </r>
    <r>
      <rPr>
        <sz val="10"/>
        <rFont val="Calibri"/>
        <family val="2"/>
        <charset val="238"/>
        <scheme val="minor"/>
      </rPr>
      <t xml:space="preserve">
7 000 000</t>
    </r>
  </si>
  <si>
    <r>
      <rPr>
        <strike/>
        <sz val="10"/>
        <rFont val="Calibri"/>
        <family val="2"/>
        <charset val="238"/>
        <scheme val="minor"/>
      </rPr>
      <t>4 250 000</t>
    </r>
    <r>
      <rPr>
        <sz val="10"/>
        <rFont val="Calibri"/>
        <family val="2"/>
        <charset val="238"/>
        <scheme val="minor"/>
      </rPr>
      <t xml:space="preserve">
5 950 000</t>
    </r>
  </si>
  <si>
    <r>
      <t>Rekonstrukce a modernizace stávajícícho sportovního zázemí</t>
    </r>
    <r>
      <rPr>
        <strike/>
        <sz val="10"/>
        <rFont val="Calibri"/>
        <family val="2"/>
        <charset val="238"/>
        <scheme val="minor"/>
      </rPr>
      <t>, včetně nafukovací haly nebo stavby haly</t>
    </r>
    <r>
      <rPr>
        <sz val="10"/>
        <rFont val="Calibri"/>
        <family val="2"/>
        <charset val="238"/>
        <scheme val="minor"/>
      </rPr>
      <t>.</t>
    </r>
  </si>
  <si>
    <r>
      <rPr>
        <strike/>
        <sz val="10"/>
        <rFont val="Calibri"/>
        <family val="2"/>
        <charset val="238"/>
        <scheme val="minor"/>
      </rPr>
      <t>15 000 000</t>
    </r>
    <r>
      <rPr>
        <sz val="10"/>
        <rFont val="Calibri"/>
        <family val="2"/>
        <charset val="238"/>
        <scheme val="minor"/>
      </rPr>
      <t xml:space="preserve">
7 000 000</t>
    </r>
  </si>
  <si>
    <r>
      <rPr>
        <strike/>
        <sz val="10"/>
        <rFont val="Calibri"/>
        <family val="2"/>
        <charset val="238"/>
        <scheme val="minor"/>
      </rPr>
      <t>5 000 000</t>
    </r>
    <r>
      <rPr>
        <sz val="10"/>
        <rFont val="Calibri"/>
        <family val="2"/>
        <charset val="238"/>
        <scheme val="minor"/>
      </rPr>
      <t xml:space="preserve">
7 500 000</t>
    </r>
  </si>
  <si>
    <r>
      <rPr>
        <strike/>
        <sz val="10"/>
        <rFont val="Calibri"/>
        <family val="2"/>
        <charset val="238"/>
        <scheme val="minor"/>
      </rPr>
      <t>4 250 000</t>
    </r>
    <r>
      <rPr>
        <sz val="10"/>
        <rFont val="Calibri"/>
        <family val="2"/>
        <charset val="238"/>
        <scheme val="minor"/>
      </rPr>
      <t xml:space="preserve">
6 375 000</t>
    </r>
  </si>
  <si>
    <r>
      <rPr>
        <strike/>
        <sz val="10"/>
        <rFont val="Calibri"/>
        <family val="2"/>
        <charset val="238"/>
        <scheme val="minor"/>
      </rPr>
      <t>nutno zadat PD</t>
    </r>
    <r>
      <rPr>
        <sz val="10"/>
        <rFont val="Calibri"/>
        <family val="2"/>
        <charset val="238"/>
        <scheme val="minor"/>
      </rPr>
      <t xml:space="preserve">
</t>
    </r>
    <r>
      <rPr>
        <strike/>
        <sz val="10"/>
        <rFont val="Calibri"/>
        <family val="2"/>
        <charset val="238"/>
        <scheme val="minor"/>
      </rPr>
      <t>příprava PD</t>
    </r>
    <r>
      <rPr>
        <sz val="10"/>
        <rFont val="Calibri"/>
        <family val="2"/>
        <charset val="238"/>
        <scheme val="minor"/>
      </rPr>
      <t xml:space="preserve">
PD zpracovaná</t>
    </r>
  </si>
  <si>
    <r>
      <rPr>
        <strike/>
        <sz val="10"/>
        <rFont val="Calibri"/>
        <family val="2"/>
        <charset val="238"/>
        <scheme val="minor"/>
      </rPr>
      <t>5 000 000</t>
    </r>
    <r>
      <rPr>
        <sz val="10"/>
        <rFont val="Calibri"/>
        <family val="2"/>
        <charset val="238"/>
        <scheme val="minor"/>
      </rPr>
      <t xml:space="preserve">
8 000 000</t>
    </r>
  </si>
  <si>
    <r>
      <rPr>
        <strike/>
        <sz val="10"/>
        <rFont val="Calibri"/>
        <family val="2"/>
        <charset val="238"/>
        <scheme val="minor"/>
      </rPr>
      <t>4 250 000</t>
    </r>
    <r>
      <rPr>
        <sz val="10"/>
        <rFont val="Calibri"/>
        <family val="2"/>
        <charset val="238"/>
        <scheme val="minor"/>
      </rPr>
      <t xml:space="preserve">
6 800 000</t>
    </r>
  </si>
  <si>
    <r>
      <rPr>
        <strike/>
        <sz val="10"/>
        <rFont val="Calibri"/>
        <family val="2"/>
        <charset val="238"/>
        <scheme val="minor"/>
      </rPr>
      <t>5 000 000</t>
    </r>
    <r>
      <rPr>
        <sz val="10"/>
        <rFont val="Calibri"/>
        <family val="2"/>
        <charset val="238"/>
        <scheme val="minor"/>
      </rPr>
      <t xml:space="preserve">
9 000 000</t>
    </r>
  </si>
  <si>
    <r>
      <rPr>
        <strike/>
        <sz val="10"/>
        <rFont val="Calibri"/>
        <family val="2"/>
        <charset val="238"/>
        <scheme val="minor"/>
      </rPr>
      <t>4 250 000</t>
    </r>
    <r>
      <rPr>
        <sz val="10"/>
        <rFont val="Calibri"/>
        <family val="2"/>
        <charset val="238"/>
        <scheme val="minor"/>
      </rPr>
      <t xml:space="preserve">
7 650 000</t>
    </r>
  </si>
  <si>
    <r>
      <rPr>
        <strike/>
        <sz val="10"/>
        <rFont val="Calibri"/>
        <family val="2"/>
        <charset val="238"/>
        <scheme val="minor"/>
      </rPr>
      <t>7 500 000</t>
    </r>
    <r>
      <rPr>
        <sz val="10"/>
        <rFont val="Calibri"/>
        <family val="2"/>
        <charset val="238"/>
        <scheme val="minor"/>
      </rPr>
      <t xml:space="preserve">
12 000 000</t>
    </r>
  </si>
  <si>
    <r>
      <rPr>
        <strike/>
        <sz val="10"/>
        <rFont val="Calibri"/>
        <family val="2"/>
        <charset val="238"/>
        <scheme val="minor"/>
      </rPr>
      <t>6 375 000</t>
    </r>
    <r>
      <rPr>
        <sz val="10"/>
        <rFont val="Calibri"/>
        <family val="2"/>
        <charset val="238"/>
        <scheme val="minor"/>
      </rPr>
      <t xml:space="preserve">
10 200 000</t>
    </r>
  </si>
  <si>
    <r>
      <rPr>
        <strike/>
        <sz val="10"/>
        <rFont val="Calibri"/>
        <family val="2"/>
        <charset val="238"/>
        <scheme val="minor"/>
      </rPr>
      <t>2022</t>
    </r>
    <r>
      <rPr>
        <sz val="10"/>
        <rFont val="Calibri"/>
        <family val="2"/>
        <charset val="238"/>
        <scheme val="minor"/>
      </rPr>
      <t xml:space="preserve">
2026</t>
    </r>
  </si>
  <si>
    <r>
      <rPr>
        <strike/>
        <sz val="10"/>
        <rFont val="Calibri"/>
        <family val="2"/>
        <charset val="238"/>
        <scheme val="minor"/>
      </rPr>
      <t>plánováno</t>
    </r>
    <r>
      <rPr>
        <sz val="10"/>
        <rFont val="Calibri"/>
        <family val="2"/>
        <charset val="238"/>
        <scheme val="minor"/>
      </rPr>
      <t xml:space="preserve">
</t>
    </r>
    <r>
      <rPr>
        <strike/>
        <sz val="10"/>
        <rFont val="Calibri"/>
        <family val="2"/>
        <charset val="238"/>
        <scheme val="minor"/>
      </rPr>
      <t>příprava PD</t>
    </r>
    <r>
      <rPr>
        <sz val="10"/>
        <rFont val="Calibri"/>
        <family val="2"/>
        <charset val="238"/>
        <scheme val="minor"/>
      </rPr>
      <t xml:space="preserve">
PD zpracovaná</t>
    </r>
  </si>
  <si>
    <r>
      <rPr>
        <strike/>
        <sz val="10"/>
        <rFont val="Calibri"/>
        <family val="2"/>
        <charset val="238"/>
        <scheme val="minor"/>
      </rPr>
      <t>6 000 000</t>
    </r>
    <r>
      <rPr>
        <sz val="10"/>
        <rFont val="Calibri"/>
        <family val="2"/>
        <charset val="238"/>
        <scheme val="minor"/>
      </rPr>
      <t xml:space="preserve">
9 000 000</t>
    </r>
  </si>
  <si>
    <r>
      <rPr>
        <strike/>
        <sz val="10"/>
        <rFont val="Calibri"/>
        <family val="2"/>
        <charset val="238"/>
        <scheme val="minor"/>
      </rPr>
      <t>5 100 000</t>
    </r>
    <r>
      <rPr>
        <sz val="10"/>
        <rFont val="Calibri"/>
        <family val="2"/>
        <charset val="238"/>
        <scheme val="minor"/>
      </rPr>
      <t xml:space="preserve">
7 650 000</t>
    </r>
  </si>
  <si>
    <r>
      <rPr>
        <strike/>
        <sz val="10"/>
        <rFont val="Calibri"/>
        <family val="2"/>
        <charset val="238"/>
        <scheme val="minor"/>
      </rPr>
      <t>127 500</t>
    </r>
    <r>
      <rPr>
        <sz val="10"/>
        <rFont val="Calibri"/>
        <family val="2"/>
        <charset val="238"/>
        <scheme val="minor"/>
      </rPr>
      <t xml:space="preserve">
2 550 000</t>
    </r>
  </si>
  <si>
    <r>
      <rPr>
        <strike/>
        <sz val="10"/>
        <rFont val="Calibri"/>
        <family val="2"/>
        <charset val="238"/>
        <scheme val="minor"/>
      </rPr>
      <t>nutno zadat PD</t>
    </r>
    <r>
      <rPr>
        <sz val="10"/>
        <rFont val="Calibri"/>
        <family val="2"/>
        <charset val="238"/>
        <scheme val="minor"/>
      </rPr>
      <t xml:space="preserve">
</t>
    </r>
    <r>
      <rPr>
        <strike/>
        <sz val="10"/>
        <rFont val="Calibri"/>
        <family val="2"/>
        <charset val="238"/>
        <scheme val="minor"/>
      </rPr>
      <t>příprava PD</t>
    </r>
    <r>
      <rPr>
        <sz val="10"/>
        <rFont val="Calibri"/>
        <family val="2"/>
        <charset val="238"/>
        <scheme val="minor"/>
      </rPr>
      <t xml:space="preserve">
PD zpracována</t>
    </r>
  </si>
  <si>
    <r>
      <rPr>
        <strike/>
        <sz val="10"/>
        <rFont val="Calibri"/>
        <family val="2"/>
        <charset val="238"/>
        <scheme val="minor"/>
      </rPr>
      <t>9 000 000</t>
    </r>
    <r>
      <rPr>
        <sz val="10"/>
        <rFont val="Calibri"/>
        <family val="2"/>
        <charset val="238"/>
        <scheme val="minor"/>
      </rPr>
      <t xml:space="preserve">
11 000 000</t>
    </r>
  </si>
  <si>
    <r>
      <t>2019
2021</t>
    </r>
    <r>
      <rPr>
        <sz val="10"/>
        <rFont val="Calibri"/>
        <family val="2"/>
        <charset val="238"/>
        <scheme val="minor"/>
      </rPr>
      <t xml:space="preserve">
2027</t>
    </r>
  </si>
  <si>
    <r>
      <t>2022
2027</t>
    </r>
    <r>
      <rPr>
        <sz val="10"/>
        <rFont val="Calibri"/>
        <family val="2"/>
        <charset val="238"/>
        <scheme val="minor"/>
      </rPr>
      <t xml:space="preserve">
2028</t>
    </r>
  </si>
  <si>
    <r>
      <rPr>
        <strike/>
        <sz val="10"/>
        <rFont val="Calibri"/>
        <family val="2"/>
        <charset val="238"/>
        <scheme val="minor"/>
      </rPr>
      <t>500 000</t>
    </r>
    <r>
      <rPr>
        <sz val="10"/>
        <rFont val="Calibri"/>
        <family val="2"/>
        <charset val="238"/>
        <scheme val="minor"/>
      </rPr>
      <t xml:space="preserve">
4 500 000</t>
    </r>
  </si>
  <si>
    <r>
      <rPr>
        <strike/>
        <sz val="10"/>
        <rFont val="Calibri"/>
        <family val="2"/>
        <charset val="238"/>
        <scheme val="minor"/>
      </rPr>
      <t>425 000</t>
    </r>
    <r>
      <rPr>
        <sz val="10"/>
        <rFont val="Calibri"/>
        <family val="2"/>
        <charset val="238"/>
        <scheme val="minor"/>
      </rPr>
      <t xml:space="preserve">
3 825 000</t>
    </r>
  </si>
  <si>
    <r>
      <t xml:space="preserve">Bezbariérové řešení školy </t>
    </r>
    <r>
      <rPr>
        <strike/>
        <sz val="10"/>
        <rFont val="Calibri"/>
        <family val="2"/>
        <charset val="238"/>
        <scheme val="minor"/>
      </rPr>
      <t>pro zájmové vzdělávání a přípravnou třídu Schodolez</t>
    </r>
  </si>
  <si>
    <r>
      <t xml:space="preserve">Bezbariérové řešení školy
</t>
    </r>
    <r>
      <rPr>
        <strike/>
        <sz val="10"/>
        <rFont val="Calibri"/>
        <family val="2"/>
        <charset val="238"/>
        <scheme val="minor"/>
      </rPr>
      <t>Bezbariérové řešení přístupu do</t>
    </r>
    <r>
      <rPr>
        <sz val="10"/>
        <rFont val="Calibri"/>
        <family val="2"/>
        <charset val="238"/>
        <scheme val="minor"/>
      </rPr>
      <t xml:space="preserve"> </t>
    </r>
    <r>
      <rPr>
        <strike/>
        <sz val="10"/>
        <rFont val="Calibri"/>
        <family val="2"/>
        <charset val="238"/>
        <scheme val="minor"/>
      </rPr>
      <t>Schodolez - přístup do</t>
    </r>
    <r>
      <rPr>
        <sz val="10"/>
        <rFont val="Calibri"/>
        <family val="2"/>
        <charset val="238"/>
        <scheme val="minor"/>
      </rPr>
      <t xml:space="preserve"> </t>
    </r>
    <r>
      <rPr>
        <strike/>
        <sz val="10"/>
        <rFont val="Calibri"/>
        <family val="2"/>
        <charset val="238"/>
        <scheme val="minor"/>
      </rPr>
      <t>školní družiny, vč. přípravné třídy.</t>
    </r>
  </si>
  <si>
    <r>
      <rPr>
        <strike/>
        <sz val="10"/>
        <rFont val="Calibri"/>
        <family val="2"/>
        <charset val="238"/>
        <scheme val="minor"/>
      </rPr>
      <t>140 000</t>
    </r>
    <r>
      <rPr>
        <sz val="10"/>
        <rFont val="Calibri"/>
        <family val="2"/>
        <charset val="238"/>
        <scheme val="minor"/>
      </rPr>
      <t xml:space="preserve">
5 000 000</t>
    </r>
  </si>
  <si>
    <r>
      <rPr>
        <strike/>
        <sz val="10"/>
        <rFont val="Calibri"/>
        <family val="2"/>
        <charset val="238"/>
        <scheme val="minor"/>
      </rPr>
      <t>2021</t>
    </r>
    <r>
      <rPr>
        <sz val="10"/>
        <rFont val="Calibri"/>
        <family val="2"/>
        <charset val="238"/>
        <scheme val="minor"/>
      </rPr>
      <t xml:space="preserve">
</t>
    </r>
    <r>
      <rPr>
        <strike/>
        <sz val="10"/>
        <rFont val="Calibri"/>
        <family val="2"/>
        <charset val="238"/>
        <scheme val="minor"/>
      </rPr>
      <t>2025</t>
    </r>
    <r>
      <rPr>
        <sz val="10"/>
        <rFont val="Calibri"/>
        <family val="2"/>
        <charset val="238"/>
        <scheme val="minor"/>
      </rPr>
      <t xml:space="preserve">
2026</t>
    </r>
  </si>
  <si>
    <r>
      <rPr>
        <strike/>
        <sz val="10"/>
        <rFont val="Calibri"/>
        <family val="2"/>
        <charset val="238"/>
        <scheme val="minor"/>
      </rPr>
      <t>Školní poradenské pracoviště</t>
    </r>
    <r>
      <rPr>
        <sz val="10"/>
        <rFont val="Calibri"/>
        <family val="2"/>
        <charset val="238"/>
        <scheme val="minor"/>
      </rPr>
      <t xml:space="preserve">
Vybudování dvou školních poradenských pracovišť (speciální pedagogika, speciální nápravy)</t>
    </r>
  </si>
  <si>
    <r>
      <t>1 000 000
2 000 000</t>
    </r>
    <r>
      <rPr>
        <sz val="10"/>
        <rFont val="Calibri"/>
        <family val="2"/>
        <charset val="238"/>
        <scheme val="minor"/>
      </rPr>
      <t xml:space="preserve">
4 000 000</t>
    </r>
  </si>
  <si>
    <r>
      <rPr>
        <strike/>
        <sz val="10"/>
        <rFont val="Calibri"/>
        <family val="2"/>
        <charset val="238"/>
        <scheme val="minor"/>
      </rPr>
      <t>1 700 000</t>
    </r>
    <r>
      <rPr>
        <sz val="10"/>
        <rFont val="Calibri"/>
        <family val="2"/>
        <charset val="238"/>
        <scheme val="minor"/>
      </rPr>
      <t xml:space="preserve">
3 400 000</t>
    </r>
  </si>
  <si>
    <r>
      <t>4 000 000
5 000 000</t>
    </r>
    <r>
      <rPr>
        <sz val="10"/>
        <rFont val="Calibri"/>
        <family val="2"/>
        <charset val="238"/>
        <scheme val="minor"/>
      </rPr>
      <t xml:space="preserve">
7 000 000</t>
    </r>
  </si>
  <si>
    <r>
      <rPr>
        <strike/>
        <sz val="10"/>
        <rFont val="Calibri"/>
        <family val="2"/>
        <charset val="238"/>
        <scheme val="minor"/>
      </rPr>
      <t>8 000 000</t>
    </r>
    <r>
      <rPr>
        <sz val="10"/>
        <rFont val="Calibri"/>
        <family val="2"/>
        <charset val="238"/>
        <scheme val="minor"/>
      </rPr>
      <t xml:space="preserve">
10 000 000</t>
    </r>
  </si>
  <si>
    <r>
      <rPr>
        <strike/>
        <sz val="10"/>
        <rFont val="Calibri"/>
        <family val="2"/>
        <charset val="238"/>
        <scheme val="minor"/>
      </rPr>
      <t>2 550 000</t>
    </r>
    <r>
      <rPr>
        <sz val="10"/>
        <rFont val="Calibri"/>
        <family val="2"/>
        <charset val="238"/>
        <scheme val="minor"/>
      </rPr>
      <t xml:space="preserve">
8 500 000</t>
    </r>
  </si>
  <si>
    <r>
      <rPr>
        <strike/>
        <sz val="10"/>
        <rFont val="Calibri"/>
        <family val="2"/>
        <charset val="238"/>
        <scheme val="minor"/>
      </rPr>
      <t>příprava PD</t>
    </r>
    <r>
      <rPr>
        <sz val="10"/>
        <rFont val="Calibri"/>
        <family val="2"/>
        <charset val="238"/>
        <scheme val="minor"/>
      </rPr>
      <t xml:space="preserve">
zpracovaná PD</t>
    </r>
  </si>
  <si>
    <r>
      <rPr>
        <strike/>
        <sz val="10"/>
        <rFont val="Calibri"/>
        <family val="2"/>
        <charset val="238"/>
        <scheme val="minor"/>
      </rPr>
      <t>20 000 000</t>
    </r>
    <r>
      <rPr>
        <sz val="10"/>
        <rFont val="Calibri"/>
        <family val="2"/>
        <charset val="238"/>
        <scheme val="minor"/>
      </rPr>
      <t xml:space="preserve">
30 000 000</t>
    </r>
  </si>
  <si>
    <r>
      <rPr>
        <strike/>
        <sz val="10"/>
        <rFont val="Calibri"/>
        <family val="2"/>
        <charset val="238"/>
        <scheme val="minor"/>
      </rPr>
      <t>záměr OPST</t>
    </r>
    <r>
      <rPr>
        <sz val="10"/>
        <rFont val="Calibri"/>
        <family val="2"/>
        <charset val="238"/>
        <scheme val="minor"/>
      </rPr>
      <t xml:space="preserve">
PD zpracována</t>
    </r>
  </si>
  <si>
    <r>
      <t xml:space="preserve">Úprava školní zahrady ZŠ - 2 části odpočinková (altán, učebna) a výuková (ekosystémy, pěstitelství). </t>
    </r>
    <r>
      <rPr>
        <strike/>
        <sz val="10"/>
        <rFont val="Calibri"/>
        <family val="2"/>
        <charset val="238"/>
        <scheme val="minor"/>
      </rPr>
      <t>Úpravy zahrady MŠ (venkovní učebna, venkovní herní prvky)</t>
    </r>
  </si>
  <si>
    <r>
      <t xml:space="preserve">ano
</t>
    </r>
    <r>
      <rPr>
        <sz val="10"/>
        <rFont val="Calibri"/>
        <family val="2"/>
        <charset val="238"/>
        <scheme val="minor"/>
      </rPr>
      <t>x</t>
    </r>
  </si>
  <si>
    <r>
      <t xml:space="preserve">300000
</t>
    </r>
    <r>
      <rPr>
        <sz val="10"/>
        <rFont val="Calibri"/>
        <family val="2"/>
        <charset val="238"/>
        <scheme val="minor"/>
      </rPr>
      <t>600 000</t>
    </r>
  </si>
  <si>
    <r>
      <t xml:space="preserve">3000000
</t>
    </r>
    <r>
      <rPr>
        <sz val="10"/>
        <rFont val="Calibri"/>
        <family val="2"/>
        <charset val="238"/>
        <scheme val="minor"/>
      </rPr>
      <t>5 000 000</t>
    </r>
  </si>
  <si>
    <r>
      <rPr>
        <strike/>
        <sz val="10"/>
        <rFont val="Calibri"/>
        <family val="2"/>
        <charset val="238"/>
        <scheme val="minor"/>
      </rPr>
      <t xml:space="preserve">MŠ i </t>
    </r>
    <r>
      <rPr>
        <sz val="10"/>
        <rFont val="Calibri"/>
        <family val="2"/>
        <charset val="238"/>
        <scheme val="minor"/>
      </rPr>
      <t>ZŠ</t>
    </r>
  </si>
  <si>
    <r>
      <rPr>
        <strike/>
        <sz val="10"/>
        <rFont val="Calibri"/>
        <family val="2"/>
        <charset val="238"/>
        <scheme val="minor"/>
      </rPr>
      <t>2023</t>
    </r>
    <r>
      <rPr>
        <sz val="10"/>
        <rFont val="Calibri"/>
        <family val="2"/>
        <charset val="238"/>
        <scheme val="minor"/>
      </rPr>
      <t xml:space="preserve">
2022</t>
    </r>
  </si>
  <si>
    <r>
      <rPr>
        <strike/>
        <sz val="10"/>
        <rFont val="Calibri"/>
        <family val="2"/>
        <charset val="238"/>
        <scheme val="minor"/>
      </rPr>
      <t xml:space="preserve">6000000
</t>
    </r>
    <r>
      <rPr>
        <sz val="10"/>
        <rFont val="Calibri"/>
        <family val="2"/>
        <charset val="238"/>
        <scheme val="minor"/>
      </rPr>
      <t>10 000 000</t>
    </r>
  </si>
  <si>
    <r>
      <t xml:space="preserve">920000
</t>
    </r>
    <r>
      <rPr>
        <sz val="10"/>
        <rFont val="Calibri"/>
        <family val="2"/>
        <charset val="238"/>
        <scheme val="minor"/>
      </rPr>
      <t>1 500 000</t>
    </r>
  </si>
  <si>
    <r>
      <rPr>
        <strike/>
        <sz val="10"/>
        <rFont val="Calibri"/>
        <family val="2"/>
        <charset val="238"/>
        <scheme val="minor"/>
      </rPr>
      <t xml:space="preserve">2000000
</t>
    </r>
    <r>
      <rPr>
        <sz val="10"/>
        <rFont val="Calibri"/>
        <family val="2"/>
        <charset val="238"/>
        <scheme val="minor"/>
      </rPr>
      <t>2 500 000</t>
    </r>
  </si>
  <si>
    <r>
      <rPr>
        <strike/>
        <sz val="10"/>
        <rFont val="Calibri"/>
        <family val="2"/>
        <charset val="238"/>
        <scheme val="minor"/>
      </rPr>
      <t>plánováno</t>
    </r>
    <r>
      <rPr>
        <sz val="10"/>
        <rFont val="Calibri"/>
        <family val="2"/>
        <charset val="238"/>
        <scheme val="minor"/>
      </rPr>
      <t xml:space="preserve">
zrealizováno </t>
    </r>
    <r>
      <rPr>
        <strike/>
        <sz val="10"/>
        <rFont val="Calibri"/>
        <family val="2"/>
        <charset val="238"/>
        <scheme val="minor"/>
      </rPr>
      <t>2024, nyní čekají na kolaudaci</t>
    </r>
  </si>
  <si>
    <r>
      <t>Hardware:</t>
    </r>
    <r>
      <rPr>
        <sz val="10"/>
        <rFont val="Calibri"/>
        <family val="2"/>
        <charset val="238"/>
        <scheme val="minor"/>
      </rPr>
      <t xml:space="preserve"> virtuální brýle - sada 16 ks, notebook, ovladače, dokovací stanice,  školení pg. pracovníků, následný servis.
</t>
    </r>
    <r>
      <rPr>
        <u/>
        <sz val="10"/>
        <rFont val="Calibri"/>
        <family val="2"/>
        <charset val="238"/>
        <scheme val="minor"/>
      </rPr>
      <t>Software</t>
    </r>
    <r>
      <rPr>
        <sz val="10"/>
        <rFont val="Calibri"/>
        <family val="2"/>
        <charset val="238"/>
        <scheme val="minor"/>
      </rPr>
      <t>: programy na výuku předmětů fyzika, chemie, biologie, matematika, astronomie, zeměpis, cizí jazyky.</t>
    </r>
  </si>
  <si>
    <r>
      <rPr>
        <strike/>
        <sz val="10"/>
        <rFont val="Calibri"/>
        <family val="2"/>
        <charset val="238"/>
        <scheme val="minor"/>
      </rPr>
      <t>plánováno</t>
    </r>
    <r>
      <rPr>
        <sz val="10"/>
        <rFont val="Calibri"/>
        <family val="2"/>
        <charset val="238"/>
        <scheme val="minor"/>
      </rPr>
      <t xml:space="preserve">
zrealizováno z vlastních zdrojů</t>
    </r>
  </si>
  <si>
    <r>
      <t xml:space="preserve">Interaktivní venkovní učebna </t>
    </r>
    <r>
      <rPr>
        <strike/>
        <sz val="10"/>
        <rFont val="Calibri"/>
        <family val="2"/>
        <charset val="238"/>
        <scheme val="minor"/>
      </rPr>
      <t>přírodních věd a jazyků</t>
    </r>
    <r>
      <rPr>
        <sz val="10"/>
        <rFont val="Calibri"/>
        <family val="2"/>
        <charset val="238"/>
        <scheme val="minor"/>
      </rPr>
      <t xml:space="preserve"> s venkovním arboretem</t>
    </r>
  </si>
  <si>
    <r>
      <t xml:space="preserve">Speciální zastřešení a uzavření nově vzniklého prostoru átria, zateplení a zaizolování 
------------------------------------------
</t>
    </r>
    <r>
      <rPr>
        <strike/>
        <sz val="10"/>
        <rFont val="Calibri"/>
        <family val="2"/>
        <charset val="238"/>
        <scheme val="minor"/>
      </rPr>
      <t>Vybavení nově vzniklého prostoru – spec. audio  systém pro výuku jazyků, spec. vybavení pro odbornou učebnu přírodních věd</t>
    </r>
    <r>
      <rPr>
        <sz val="10"/>
        <rFont val="Calibri"/>
        <family val="2"/>
        <charset val="238"/>
        <scheme val="minor"/>
      </rPr>
      <t xml:space="preserve">
Přirozená propojenost s venkovním arboretem jako součástí venkovní </t>
    </r>
    <r>
      <rPr>
        <strike/>
        <sz val="10"/>
        <rFont val="Calibri"/>
        <family val="2"/>
        <charset val="238"/>
        <scheme val="minor"/>
      </rPr>
      <t>odborné</t>
    </r>
    <r>
      <rPr>
        <sz val="10"/>
        <rFont val="Calibri"/>
        <family val="2"/>
        <charset val="238"/>
        <scheme val="minor"/>
      </rPr>
      <t xml:space="preserve"> učebny-terénní úpravy, vysázení stromů, nové záhony, vodní prvky, popisné tabule.</t>
    </r>
  </si>
  <si>
    <r>
      <rPr>
        <strike/>
        <sz val="10"/>
        <rFont val="Calibri"/>
        <family val="2"/>
        <charset val="238"/>
        <scheme val="minor"/>
      </rPr>
      <t xml:space="preserve">Vybudování dílny pro děti, které by mohly děti v rámci volnočasových aktivit a v rámci vyučování aktivně využívat </t>
    </r>
    <r>
      <rPr>
        <sz val="10"/>
        <rFont val="Calibri"/>
        <family val="2"/>
        <charset val="238"/>
        <scheme val="minor"/>
      </rPr>
      <t xml:space="preserve">
Přístavba a vybudování nových prostor-např. dílny pro děti, které by mohly děti v rámci volnočasových aktivit využívat, technické koutky, neformální vzdělávání v IT, PC gramotnost, AI, cizí jazyky, virt. realita aj. Vybavení nových prostor nábytkem, nákup digitálních a jiných spec. pomůcek pro neform. vzdělávání.</t>
    </r>
  </si>
  <si>
    <r>
      <rPr>
        <strike/>
        <sz val="10"/>
        <rFont val="Calibri"/>
        <family val="2"/>
        <charset val="238"/>
        <scheme val="minor"/>
      </rPr>
      <t>2 000 000</t>
    </r>
    <r>
      <rPr>
        <sz val="10"/>
        <rFont val="Calibri"/>
        <family val="2"/>
        <charset val="238"/>
        <scheme val="minor"/>
      </rPr>
      <t xml:space="preserve">
25 000 000</t>
    </r>
  </si>
  <si>
    <r>
      <rPr>
        <strike/>
        <sz val="10"/>
        <rFont val="Calibri"/>
        <family val="2"/>
        <charset val="238"/>
        <scheme val="minor"/>
      </rPr>
      <t>2021</t>
    </r>
    <r>
      <rPr>
        <sz val="10"/>
        <rFont val="Calibri"/>
        <family val="2"/>
        <charset val="238"/>
        <scheme val="minor"/>
      </rPr>
      <t xml:space="preserve">
2023</t>
    </r>
  </si>
  <si>
    <r>
      <rPr>
        <strike/>
        <sz val="10"/>
        <rFont val="Calibri"/>
        <family val="2"/>
        <charset val="238"/>
        <scheme val="minor"/>
      </rPr>
      <t>plánováno</t>
    </r>
    <r>
      <rPr>
        <sz val="10"/>
        <rFont val="Calibri"/>
        <family val="2"/>
        <charset val="238"/>
        <scheme val="minor"/>
      </rPr>
      <t xml:space="preserve">
realizováno z OPST</t>
    </r>
  </si>
  <si>
    <r>
      <t xml:space="preserve">Celková rekonstrukce, přístavba, nové 1. nadzemní podlaží </t>
    </r>
    <r>
      <rPr>
        <strike/>
        <sz val="10"/>
        <rFont val="Calibri"/>
        <family val="2"/>
        <charset val="238"/>
        <scheme val="minor"/>
      </rPr>
      <t xml:space="preserve">nástavba </t>
    </r>
    <r>
      <rPr>
        <sz val="10"/>
        <rFont val="Calibri"/>
        <family val="2"/>
        <charset val="238"/>
        <scheme val="minor"/>
      </rPr>
      <t>a vybavení nevyhovujících současných prostor č.p.362, Široký vrch + nová parkovací místa pro personál.</t>
    </r>
    <r>
      <rPr>
        <strike/>
        <sz val="10"/>
        <rFont val="Calibri"/>
        <family val="2"/>
        <charset val="238"/>
        <scheme val="minor"/>
      </rPr>
      <t>Vznik dalších tříd ZŠ,nové soc.zařízení, učebna kuchyňky, modernizace současných technologických zažizení jako je kotelna,vzduchotechnika, klimatizace,nové podlahové krytiny,nová střešní krytina,výstavba nadpodlažního patra, fotovoltaika. Součástí bude i 10 nových parkovacích míst v bezprostřední blízkosti této budovy.</t>
    </r>
  </si>
  <si>
    <r>
      <t xml:space="preserve">Rekonstrukce, přístsavba, nástavba nového 1. nadzemního podlaží a vybavení novych prostor ve dvou domech </t>
    </r>
    <r>
      <rPr>
        <strike/>
        <sz val="10"/>
        <rFont val="Calibri"/>
        <family val="2"/>
        <charset val="238"/>
        <scheme val="minor"/>
      </rPr>
      <t>domě</t>
    </r>
    <r>
      <rPr>
        <sz val="10"/>
        <rFont val="Calibri"/>
        <family val="2"/>
        <charset val="238"/>
        <scheme val="minor"/>
      </rPr>
      <t xml:space="preserve"> č.p.362, kde je potřeba kompletní rekonstrukce interiérů </t>
    </r>
    <r>
      <rPr>
        <strike/>
        <sz val="10"/>
        <rFont val="Calibri"/>
        <family val="2"/>
        <charset val="238"/>
        <scheme val="minor"/>
      </rPr>
      <t>interiéru</t>
    </r>
    <r>
      <rPr>
        <sz val="10"/>
        <rFont val="Calibri"/>
        <family val="2"/>
        <charset val="238"/>
        <scheme val="minor"/>
      </rPr>
      <t xml:space="preserve"> - vznik nových tříd ZŠ, odborných učeben, jazykové třídy, nové sociální zařízení,modernizace technologických zařízení - kotelna, vzduchotechnika, klimatizace, nové podlahové krytiny</t>
    </r>
    <r>
      <rPr>
        <strike/>
        <sz val="10"/>
        <rFont val="Calibri"/>
        <family val="2"/>
        <charset val="238"/>
        <scheme val="minor"/>
      </rPr>
      <t>. Nástavba 1NP</t>
    </r>
    <r>
      <rPr>
        <sz val="10"/>
        <rFont val="Calibri"/>
        <family val="2"/>
        <charset val="238"/>
        <scheme val="minor"/>
      </rPr>
      <t xml:space="preserve">, nová střešní krytina, fotovoltaika. Objekt bude sloužit k rozšíření ZŠ </t>
    </r>
    <r>
      <rPr>
        <strike/>
        <sz val="10"/>
        <rFont val="Calibri"/>
        <family val="2"/>
        <charset val="238"/>
        <scheme val="minor"/>
      </rPr>
      <t>- nové třídy</t>
    </r>
    <r>
      <rPr>
        <sz val="10"/>
        <rFont val="Calibri"/>
        <family val="2"/>
        <charset val="238"/>
        <scheme val="minor"/>
      </rPr>
      <t xml:space="preserve">, vznikne nové zázemí pro pedagogy, kabinety, zázemí pro </t>
    </r>
    <r>
      <rPr>
        <strike/>
        <sz val="10"/>
        <rFont val="Calibri"/>
        <family val="2"/>
        <charset val="238"/>
        <scheme val="minor"/>
      </rPr>
      <t>i</t>
    </r>
    <r>
      <rPr>
        <sz val="10"/>
        <rFont val="Calibri"/>
        <family val="2"/>
        <charset val="238"/>
        <scheme val="minor"/>
      </rPr>
      <t xml:space="preserve"> volnočasové aktivity, nový gymnastický sál, knihovna. Kuchyňka jako učebna k výuce praktického vyučování starších ročníků. Nové spojovací chodby, parkovací místa.</t>
    </r>
  </si>
  <si>
    <r>
      <rPr>
        <strike/>
        <sz val="10"/>
        <rFont val="Calibri"/>
        <family val="2"/>
        <charset val="238"/>
        <scheme val="minor"/>
      </rPr>
      <t>60 000 000</t>
    </r>
    <r>
      <rPr>
        <sz val="10"/>
        <rFont val="Calibri"/>
        <family val="2"/>
        <charset val="238"/>
        <scheme val="minor"/>
      </rPr>
      <t xml:space="preserve">
80 000 000</t>
    </r>
  </si>
  <si>
    <r>
      <t xml:space="preserve">Ano - se SVČ
</t>
    </r>
    <r>
      <rPr>
        <sz val="10"/>
        <rFont val="Calibri"/>
        <family val="2"/>
        <charset val="238"/>
        <scheme val="minor"/>
      </rPr>
      <t>x</t>
    </r>
  </si>
  <si>
    <r>
      <rPr>
        <strike/>
        <sz val="10"/>
        <rFont val="Calibri"/>
        <family val="2"/>
        <charset val="238"/>
        <scheme val="minor"/>
      </rPr>
      <t xml:space="preserve">BRIDGE714 </t>
    </r>
    <r>
      <rPr>
        <sz val="10"/>
        <rFont val="Calibri"/>
        <family val="2"/>
        <charset val="238"/>
        <scheme val="minor"/>
      </rPr>
      <t>Bridge Academy Group</t>
    </r>
    <r>
      <rPr>
        <strike/>
        <sz val="10"/>
        <rFont val="Calibri"/>
        <family val="2"/>
        <charset val="238"/>
        <scheme val="minor"/>
      </rPr>
      <t xml:space="preserve"> </t>
    </r>
    <r>
      <rPr>
        <sz val="10"/>
        <rFont val="Calibri"/>
        <family val="2"/>
        <charset val="238"/>
        <scheme val="minor"/>
      </rPr>
      <t xml:space="preserve">nabídne regionu Mostecka unikátní platformu pro vzdělávání a aplikaci polytechnických znalostí (především spojených s informačními technologiemi) dětí, dospívajících i dospělých; to vše spojeno s rozvojem jazykových znalostí. Zásadní bude spolupráce s partnery z oblasti vzdělávání, výzkumu i průmyslu, se kterými budou realizovány inovační workshopy a přednášky s praktickými ukázkami využitelných technologií. Jednalo by se o počítačové liceum pro cca 40 žáků. </t>
    </r>
  </si>
  <si>
    <r>
      <rPr>
        <strike/>
        <sz val="10"/>
        <rFont val="Calibri"/>
        <family val="2"/>
        <charset val="238"/>
        <scheme val="minor"/>
      </rPr>
      <t>8000000</t>
    </r>
    <r>
      <rPr>
        <sz val="10"/>
        <rFont val="Calibri"/>
        <family val="2"/>
        <charset val="238"/>
        <scheme val="minor"/>
      </rPr>
      <t xml:space="preserve">
20 000 000</t>
    </r>
  </si>
  <si>
    <r>
      <t xml:space="preserve">2017
</t>
    </r>
    <r>
      <rPr>
        <sz val="10"/>
        <rFont val="Calibri"/>
        <family val="2"/>
        <charset val="238"/>
        <scheme val="minor"/>
      </rPr>
      <t>2021</t>
    </r>
  </si>
  <si>
    <r>
      <t xml:space="preserve">5000000
</t>
    </r>
    <r>
      <rPr>
        <sz val="10"/>
        <rFont val="Calibri"/>
        <family val="2"/>
        <charset val="238"/>
        <scheme val="minor"/>
      </rPr>
      <t>7 000 000</t>
    </r>
  </si>
  <si>
    <r>
      <rPr>
        <strike/>
        <sz val="10"/>
        <rFont val="Calibri"/>
        <family val="2"/>
        <charset val="238"/>
        <scheme val="minor"/>
      </rPr>
      <t>2016</t>
    </r>
    <r>
      <rPr>
        <sz val="10"/>
        <rFont val="Calibri"/>
        <family val="2"/>
        <charset val="238"/>
        <scheme val="minor"/>
      </rPr>
      <t xml:space="preserve">
2021</t>
    </r>
  </si>
  <si>
    <r>
      <rPr>
        <strike/>
        <sz val="10"/>
        <rFont val="Calibri"/>
        <family val="2"/>
        <charset val="238"/>
        <scheme val="minor"/>
      </rPr>
      <t>35 000 000</t>
    </r>
    <r>
      <rPr>
        <sz val="10"/>
        <rFont val="Calibri"/>
        <family val="2"/>
        <charset val="238"/>
        <scheme val="minor"/>
      </rPr>
      <t xml:space="preserve">
136 000 000</t>
    </r>
  </si>
  <si>
    <r>
      <rPr>
        <strike/>
        <sz val="10"/>
        <rFont val="Calibri"/>
        <family val="2"/>
        <charset val="238"/>
        <scheme val="minor"/>
      </rPr>
      <t>nutno zadat PD</t>
    </r>
    <r>
      <rPr>
        <sz val="10"/>
        <rFont val="Calibri"/>
        <family val="2"/>
        <charset val="238"/>
        <scheme val="minor"/>
      </rPr>
      <t xml:space="preserve"> 
</t>
    </r>
    <r>
      <rPr>
        <strike/>
        <sz val="10"/>
        <rFont val="Calibri"/>
        <family val="2"/>
        <charset val="238"/>
        <scheme val="minor"/>
      </rPr>
      <t>zpracovaná studie</t>
    </r>
    <r>
      <rPr>
        <sz val="10"/>
        <rFont val="Calibri"/>
        <family val="2"/>
        <charset val="238"/>
        <scheme val="minor"/>
      </rPr>
      <t xml:space="preserve">
zpracovaná PD</t>
    </r>
  </si>
  <si>
    <r>
      <rPr>
        <strike/>
        <sz val="10"/>
        <rFont val="Calibri"/>
        <family val="2"/>
        <charset val="238"/>
        <scheme val="minor"/>
      </rPr>
      <t>3 400 000</t>
    </r>
    <r>
      <rPr>
        <sz val="10"/>
        <rFont val="Calibri"/>
        <family val="2"/>
        <charset val="238"/>
        <scheme val="minor"/>
      </rPr>
      <t xml:space="preserve">
5 100 000</t>
    </r>
  </si>
  <si>
    <r>
      <rPr>
        <strike/>
        <sz val="10"/>
        <rFont val="Calibri"/>
        <family val="2"/>
        <charset val="238"/>
        <scheme val="minor"/>
      </rPr>
      <t>nutno zadat PD</t>
    </r>
    <r>
      <rPr>
        <sz val="10"/>
        <rFont val="Calibri"/>
        <family val="2"/>
        <charset val="238"/>
        <scheme val="minor"/>
      </rPr>
      <t xml:space="preserve">              </t>
    </r>
    <r>
      <rPr>
        <strike/>
        <sz val="10"/>
        <rFont val="Calibri"/>
        <family val="2"/>
        <charset val="238"/>
        <scheme val="minor"/>
      </rPr>
      <t>zpracovaná studie</t>
    </r>
    <r>
      <rPr>
        <sz val="10"/>
        <rFont val="Calibri"/>
        <family val="2"/>
        <charset val="238"/>
        <scheme val="minor"/>
      </rPr>
      <t xml:space="preserve">
PD zpracována</t>
    </r>
  </si>
  <si>
    <r>
      <rPr>
        <strike/>
        <sz val="10"/>
        <rFont val="Calibri"/>
        <family val="2"/>
        <charset val="238"/>
        <scheme val="minor"/>
      </rPr>
      <t>5 000 000</t>
    </r>
    <r>
      <rPr>
        <sz val="10"/>
        <rFont val="Calibri"/>
        <family val="2"/>
        <charset val="238"/>
        <scheme val="minor"/>
      </rPr>
      <t xml:space="preserve">
10 000 000</t>
    </r>
  </si>
  <si>
    <r>
      <rPr>
        <strike/>
        <sz val="10"/>
        <rFont val="Calibri"/>
        <family val="2"/>
        <charset val="238"/>
        <scheme val="minor"/>
      </rPr>
      <t>4 250 000</t>
    </r>
    <r>
      <rPr>
        <sz val="10"/>
        <rFont val="Calibri"/>
        <family val="2"/>
        <charset val="238"/>
        <scheme val="minor"/>
      </rPr>
      <t xml:space="preserve">
8 500 000</t>
    </r>
  </si>
  <si>
    <r>
      <rPr>
        <strike/>
        <sz val="10"/>
        <rFont val="Calibri"/>
        <family val="2"/>
        <charset val="238"/>
        <scheme val="minor"/>
      </rPr>
      <t>nutno zadat PD</t>
    </r>
    <r>
      <rPr>
        <sz val="10"/>
        <rFont val="Calibri"/>
        <family val="2"/>
        <charset val="238"/>
        <scheme val="minor"/>
      </rPr>
      <t xml:space="preserve">  
</t>
    </r>
    <r>
      <rPr>
        <strike/>
        <sz val="10"/>
        <rFont val="Calibri"/>
        <family val="2"/>
        <charset val="238"/>
        <scheme val="minor"/>
      </rPr>
      <t>zpracovaná studie</t>
    </r>
    <r>
      <rPr>
        <sz val="10"/>
        <rFont val="Calibri"/>
        <family val="2"/>
        <charset val="238"/>
        <scheme val="minor"/>
      </rPr>
      <t xml:space="preserve">
PD zpracována</t>
    </r>
  </si>
  <si>
    <r>
      <rPr>
        <strike/>
        <sz val="10"/>
        <rFont val="Calibri"/>
        <family val="2"/>
        <charset val="238"/>
        <scheme val="minor"/>
      </rPr>
      <t>nutno zadat PD</t>
    </r>
    <r>
      <rPr>
        <sz val="10"/>
        <rFont val="Calibri"/>
        <family val="2"/>
        <charset val="238"/>
        <scheme val="minor"/>
      </rPr>
      <t xml:space="preserve">  
</t>
    </r>
    <r>
      <rPr>
        <strike/>
        <sz val="10"/>
        <rFont val="Calibri"/>
        <family val="2"/>
        <charset val="238"/>
        <scheme val="minor"/>
      </rPr>
      <t>zpracovaná studie</t>
    </r>
    <r>
      <rPr>
        <sz val="10"/>
        <rFont val="Calibri"/>
        <family val="2"/>
        <charset val="238"/>
        <scheme val="minor"/>
      </rPr>
      <t xml:space="preserve">
</t>
    </r>
    <r>
      <rPr>
        <strike/>
        <sz val="10"/>
        <rFont val="Calibri"/>
        <family val="2"/>
        <charset val="238"/>
        <scheme val="minor"/>
      </rPr>
      <t>PD zpracována</t>
    </r>
    <r>
      <rPr>
        <sz val="10"/>
        <rFont val="Calibri"/>
        <family val="2"/>
        <charset val="238"/>
        <scheme val="minor"/>
      </rPr>
      <t xml:space="preserve">
plánováno</t>
    </r>
  </si>
  <si>
    <r>
      <rPr>
        <strike/>
        <sz val="10"/>
        <rFont val="Calibri"/>
        <family val="2"/>
        <charset val="238"/>
        <scheme val="minor"/>
      </rPr>
      <t>850 000</t>
    </r>
    <r>
      <rPr>
        <sz val="10"/>
        <rFont val="Calibri"/>
        <family val="2"/>
        <charset val="238"/>
        <scheme val="minor"/>
      </rPr>
      <t xml:space="preserve">
1 700 000</t>
    </r>
  </si>
  <si>
    <r>
      <t>zadaná studie 
zpracovává se PD</t>
    </r>
    <r>
      <rPr>
        <sz val="10"/>
        <rFont val="Calibri"/>
        <family val="2"/>
        <charset val="238"/>
        <scheme val="minor"/>
      </rPr>
      <t xml:space="preserve">
</t>
    </r>
    <r>
      <rPr>
        <strike/>
        <sz val="10"/>
        <rFont val="Calibri"/>
        <family val="2"/>
        <charset val="238"/>
        <scheme val="minor"/>
      </rPr>
      <t>podaná žádost o stavební povolení</t>
    </r>
    <r>
      <rPr>
        <sz val="10"/>
        <rFont val="Calibri"/>
        <family val="2"/>
        <charset val="238"/>
        <scheme val="minor"/>
      </rPr>
      <t xml:space="preserve">
</t>
    </r>
    <r>
      <rPr>
        <strike/>
        <sz val="10"/>
        <color rgb="FFFF0000"/>
        <rFont val="Calibri"/>
        <family val="2"/>
        <charset val="238"/>
        <scheme val="minor"/>
      </rPr>
      <t>v realizaci</t>
    </r>
    <r>
      <rPr>
        <sz val="10"/>
        <color rgb="FFFF0000"/>
        <rFont val="Calibri"/>
        <family val="2"/>
        <charset val="238"/>
        <scheme val="minor"/>
      </rPr>
      <t xml:space="preserve">
zrealizováno</t>
    </r>
  </si>
  <si>
    <t>Vybudování chemické laboratoře</t>
  </si>
  <si>
    <t>Modernizace 20  tříd v kontextu učebna 21. století - nákup vhodných lavic, židlí, interaktivních panelů</t>
  </si>
  <si>
    <t>Modernizace 20  tříd  - nákup vhodných mobilních lavic, židlí, interaktivních panelů, žaluzií (i venkovních)</t>
  </si>
  <si>
    <t>Vytvoření nové odborné učebny pro hudební výchovu</t>
  </si>
  <si>
    <t>Vybudování učebny pro animace</t>
  </si>
  <si>
    <t>Modernizace a celková rekonstrukce bazénu</t>
  </si>
  <si>
    <t>Modernizace a celková rekonstrukce stávajícího bazénu</t>
  </si>
  <si>
    <t>Rekonstrukce a nástavba školní budovy – „MALÁ AMA SCHOOL“</t>
  </si>
  <si>
    <t>Cílem projektu je rekonstrukce a nástavba školní budovy za účelem navýšení kapacity základní školy. V rámci projektu vzniknou nové kmenové a odborné učebny včetně zázemí, dále také knihovna, cvičná kuchyňka, šatny pro žáky či zázemí pro pedagogy.</t>
  </si>
  <si>
    <t>Školské Poradenské pracoviště – AMA SCHOOL</t>
  </si>
  <si>
    <t>Cílem projektu je vytvoření zázemí pro školní poradenské pracoviště (psycholog, speciální pedagog, logoped, etoped…) a podpora integrace dětí se speciálními vzdělávacími potřebami do hlavního vzdělávacího proudu.</t>
  </si>
  <si>
    <t>Základní škola Prostor</t>
  </si>
  <si>
    <t>Most/Lišnice</t>
  </si>
  <si>
    <t>plánováno/již vybrán objekt</t>
  </si>
  <si>
    <t>Prostor pro radost z poznávání</t>
  </si>
  <si>
    <t>Pořízení bezpečnostních prvků a zařízení u vstupu do budovy (např. elektronické zabezpečení vstupu do budovy, kamerový systém – venkovní prostory, sportoviště, tísňová a požární tlačítka)</t>
  </si>
  <si>
    <t>Bezpečnostní prvky</t>
  </si>
  <si>
    <t>Pořízení nemovitosti způsobilé k provozu základní školy pro formální, neformální a zájmové vzdělávání dle platné legislativy, 
vytvoření kmenových a odborných učeben odpovídajících kapacitě školy,
prostory pro poradenské, podpůrné a individuální činnosti,
zázemí pro pedagogické pracovníky,
místnosti pro volnočasové a komunitní aktivity,
využití venkovních ploch pro aktivní výuku, pobyt žáků, sportovní a pohybové aktivity,
zřízení funkčních venkovních prvků (školní zahrada, přírodní učebna, odpočinkové zóny a prostor pro environmentální programy), zajištění dostupnosti prostorů školy pro osoby se sníženou pohybovou schopností, konektivita ZŠ.
Místo realizace je prioritně v obci Lišnice, nicméně pokud by vybraný objekt v obci Lišnice nebylo z jakýchkoli důvodů možno odkoupit, projekt bude realizován v Mostě.</t>
  </si>
  <si>
    <r>
      <rPr>
        <strike/>
        <sz val="10"/>
        <rFont val="Calibri"/>
        <family val="2"/>
        <charset val="238"/>
        <scheme val="minor"/>
      </rPr>
      <t>2026</t>
    </r>
    <r>
      <rPr>
        <sz val="10"/>
        <rFont val="Calibri"/>
        <family val="2"/>
        <charset val="238"/>
        <scheme val="minor"/>
      </rPr>
      <t xml:space="preserve">
</t>
    </r>
    <r>
      <rPr>
        <strike/>
        <sz val="10"/>
        <color rgb="FFFF0000"/>
        <rFont val="Calibri"/>
        <family val="2"/>
        <charset val="238"/>
        <scheme val="minor"/>
      </rPr>
      <t>2027</t>
    </r>
    <r>
      <rPr>
        <sz val="10"/>
        <color rgb="FFFF0000"/>
        <rFont val="Calibri"/>
        <family val="2"/>
        <charset val="238"/>
        <scheme val="minor"/>
      </rPr>
      <t xml:space="preserve">
2028</t>
    </r>
  </si>
  <si>
    <r>
      <rPr>
        <strike/>
        <sz val="10"/>
        <rFont val="Calibri"/>
        <family val="2"/>
        <charset val="238"/>
        <scheme val="minor"/>
      </rPr>
      <t>příprava PD</t>
    </r>
    <r>
      <rPr>
        <sz val="10"/>
        <rFont val="Calibri"/>
        <family val="2"/>
        <charset val="238"/>
        <scheme val="minor"/>
      </rPr>
      <t xml:space="preserve">
PD zpracována</t>
    </r>
    <r>
      <rPr>
        <sz val="10"/>
        <color rgb="FFFF0000"/>
        <rFont val="Calibri"/>
        <family val="2"/>
        <charset val="238"/>
        <scheme val="minor"/>
      </rPr>
      <t xml:space="preserve"> - aktualizace</t>
    </r>
  </si>
  <si>
    <t>Vybudování chemické laboratoře z kabinetu.</t>
  </si>
  <si>
    <t>Vytvoření nové odborné učebny pro hudební výchovu.</t>
  </si>
  <si>
    <t>Modernizace učebny k tvorbě videí (kamery, systémy pro střih videí, atd..)</t>
  </si>
  <si>
    <r>
      <rPr>
        <strike/>
        <sz val="10"/>
        <color rgb="FFFF0000"/>
        <rFont val="Calibri"/>
        <family val="2"/>
        <charset val="238"/>
        <scheme val="minor"/>
      </rPr>
      <t>plánováno</t>
    </r>
    <r>
      <rPr>
        <sz val="10"/>
        <color rgb="FFFF0000"/>
        <rFont val="Calibri"/>
        <family val="2"/>
        <charset val="238"/>
        <scheme val="minor"/>
      </rPr>
      <t xml:space="preserve">
částečně zrealizováno</t>
    </r>
  </si>
  <si>
    <r>
      <rPr>
        <strike/>
        <sz val="10"/>
        <color rgb="FFFF0000"/>
        <rFont val="Calibri"/>
        <family val="2"/>
        <charset val="238"/>
        <scheme val="minor"/>
      </rPr>
      <t>plánováno</t>
    </r>
    <r>
      <rPr>
        <sz val="10"/>
        <color rgb="FFFF0000"/>
        <rFont val="Calibri"/>
        <family val="2"/>
        <charset val="238"/>
        <scheme val="minor"/>
      </rPr>
      <t xml:space="preserve">
zrealizováno</t>
    </r>
  </si>
  <si>
    <t>Přístavba a modernizace zázemí volnočasových aktivit spolků Skautského domu v Mostě</t>
  </si>
  <si>
    <t xml:space="preserve">Přístavba ke stávajícím prostorům skautského domu a modernizace hygienického a sociálního zázemí. Navýšení kapacity pro pořádání aktivit větších kolektivů, vzdělávacích kurzů, víkendových a prázdninových aktivit. </t>
  </si>
  <si>
    <t xml:space="preserve">
Základní škola, Most, U Stadionu 1028,  příspěvková organizace</t>
  </si>
  <si>
    <t>*</t>
  </si>
  <si>
    <t>ano</t>
  </si>
  <si>
    <t>v realizaci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</si>
</sst>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Kč&quot;_-;\-* #,##0.00\ &quot;Kč&quot;_-;_-* &quot;-&quot;??\ &quot;Kč&quot;_-;_-@_-"/>
    <numFmt numFmtId="164" formatCode="#,##0.00\ &quot;Kč&quot;"/>
    <numFmt numFmtId="165" formatCode="#,##0_ ;\-#,##0\ "/>
    <numFmt numFmtId="166" formatCode="#,##0.00_ ;\-#,##0.00\ "/>
  </numFmts>
  <fonts count="30" x14ac:knownFonts="1">
    <font>
      <sz val="11"/>
      <color theme="1"/>
      <name val="Calibri"/>
      <family val="2"/>
      <charset val="238"/>
      <scheme val="minor"/>
    </font>
    <font>
      <b/>
      <sz val="14"/>
      <color theme="1"/>
      <name val="Calibri"/>
      <family val="2"/>
      <charset val="238"/>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1"/>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trike/>
      <sz val="8"/>
      <name val="Calibri"/>
      <family val="2"/>
      <charset val="238"/>
      <scheme val="minor"/>
    </font>
    <font>
      <b/>
      <sz val="8"/>
      <name val="Calibri"/>
      <family val="2"/>
      <charset val="238"/>
      <scheme val="minor"/>
    </font>
    <font>
      <b/>
      <sz val="10"/>
      <name val="Calibri"/>
      <family val="2"/>
      <charset val="238"/>
      <scheme val="minor"/>
    </font>
    <font>
      <b/>
      <sz val="9"/>
      <name val="Calibri"/>
      <family val="2"/>
      <charset val="238"/>
      <scheme val="minor"/>
    </font>
    <font>
      <b/>
      <strike/>
      <sz val="10"/>
      <name val="Calibri"/>
      <family val="2"/>
      <charset val="238"/>
      <scheme val="minor"/>
    </font>
    <font>
      <sz val="10"/>
      <name val="Calibri"/>
      <family val="2"/>
      <charset val="238"/>
      <scheme val="minor"/>
    </font>
    <font>
      <strike/>
      <sz val="11"/>
      <name val="Calibri"/>
      <family val="2"/>
      <charset val="238"/>
      <scheme val="minor"/>
    </font>
    <font>
      <sz val="9"/>
      <color indexed="81"/>
      <name val="Tahoma"/>
      <family val="2"/>
      <charset val="238"/>
    </font>
    <font>
      <b/>
      <sz val="9"/>
      <color indexed="81"/>
      <name val="Tahoma"/>
      <family val="2"/>
      <charset val="238"/>
    </font>
    <font>
      <b/>
      <sz val="10"/>
      <color rgb="FFFF0000"/>
      <name val="Calibri"/>
      <family val="2"/>
      <charset val="238"/>
      <scheme val="minor"/>
    </font>
    <font>
      <strike/>
      <sz val="10"/>
      <name val="Calibri"/>
      <family val="2"/>
      <charset val="238"/>
      <scheme val="minor"/>
    </font>
    <font>
      <u/>
      <sz val="10"/>
      <name val="Calibri"/>
      <family val="2"/>
      <charset val="238"/>
      <scheme val="minor"/>
    </font>
    <font>
      <sz val="10"/>
      <color rgb="FFFF0000"/>
      <name val="Calibri"/>
      <family val="2"/>
      <charset val="238"/>
      <scheme val="minor"/>
    </font>
    <font>
      <strike/>
      <sz val="10"/>
      <color rgb="FFFF000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12" fillId="0" borderId="0" applyNumberFormat="0" applyFill="0" applyBorder="0" applyAlignment="0" applyProtection="0"/>
  </cellStyleXfs>
  <cellXfs count="212">
    <xf numFmtId="0" fontId="0" fillId="0" borderId="0" xfId="0"/>
    <xf numFmtId="0" fontId="0" fillId="0" borderId="0" xfId="0"/>
    <xf numFmtId="0" fontId="5" fillId="0" borderId="0" xfId="0" applyFont="1"/>
    <xf numFmtId="0" fontId="0" fillId="0" borderId="0" xfId="0" applyFont="1"/>
    <xf numFmtId="0" fontId="9" fillId="0" borderId="0" xfId="0" applyFont="1"/>
    <xf numFmtId="0" fontId="10" fillId="0" borderId="0" xfId="0" applyFont="1"/>
    <xf numFmtId="0" fontId="11" fillId="0" borderId="0" xfId="0" applyFont="1"/>
    <xf numFmtId="0" fontId="14" fillId="0" borderId="0" xfId="0" applyFont="1"/>
    <xf numFmtId="0" fontId="15" fillId="0" borderId="0" xfId="1" applyFont="1"/>
    <xf numFmtId="0" fontId="0" fillId="0" borderId="0" xfId="0" applyFont="1" applyFill="1"/>
    <xf numFmtId="0" fontId="0" fillId="0" borderId="0" xfId="0"/>
    <xf numFmtId="0" fontId="0" fillId="0" borderId="0" xfId="0" applyFont="1" applyBorder="1"/>
    <xf numFmtId="0" fontId="0" fillId="2" borderId="0" xfId="0" applyFont="1" applyFill="1"/>
    <xf numFmtId="0" fontId="0" fillId="0" borderId="0" xfId="0" applyFont="1" applyBorder="1" applyAlignment="1">
      <alignment horizontal="center"/>
    </xf>
    <xf numFmtId="0" fontId="3" fillId="0" borderId="0" xfId="0" applyFont="1" applyBorder="1"/>
    <xf numFmtId="0" fontId="3" fillId="0" borderId="0" xfId="0" applyFont="1"/>
    <xf numFmtId="0" fontId="20" fillId="4" borderId="2" xfId="0" applyFont="1" applyFill="1" applyBorder="1" applyAlignment="1">
      <alignment horizontal="center" vertical="center" wrapText="1"/>
    </xf>
    <xf numFmtId="0" fontId="9" fillId="0" borderId="2" xfId="0" applyFont="1" applyBorder="1"/>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1" fillId="0" borderId="5" xfId="0" applyFont="1" applyFill="1" applyBorder="1" applyAlignment="1">
      <alignment horizontal="center" vertical="center"/>
    </xf>
    <xf numFmtId="0" fontId="18" fillId="3" borderId="2" xfId="0" applyFont="1" applyFill="1" applyBorder="1" applyAlignment="1">
      <alignment horizontal="center" vertical="center"/>
    </xf>
    <xf numFmtId="0" fontId="18" fillId="5" borderId="2" xfId="0" applyFont="1" applyFill="1" applyBorder="1" applyAlignment="1">
      <alignment horizontal="center" vertical="center"/>
    </xf>
    <xf numFmtId="0" fontId="18" fillId="4" borderId="2"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0" fontId="9" fillId="0" borderId="0" xfId="0" applyFont="1" applyFill="1" applyBorder="1" applyAlignment="1">
      <alignment vertical="center" wrapText="1"/>
    </xf>
    <xf numFmtId="0" fontId="18" fillId="3" borderId="2" xfId="0" applyFont="1" applyFill="1" applyBorder="1" applyAlignment="1">
      <alignment horizontal="center" vertical="center" wrapText="1" shrinkToFit="1"/>
    </xf>
    <xf numFmtId="0" fontId="0"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3" fontId="2" fillId="5"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3" borderId="2" xfId="0" applyFont="1" applyFill="1" applyBorder="1" applyAlignment="1">
      <alignment horizontal="center" vertical="center"/>
    </xf>
    <xf numFmtId="0" fontId="20" fillId="5" borderId="2" xfId="0" applyFont="1" applyFill="1" applyBorder="1" applyAlignment="1">
      <alignment horizontal="center" vertical="center"/>
    </xf>
    <xf numFmtId="0" fontId="18" fillId="5" borderId="2" xfId="0" applyFont="1" applyFill="1" applyBorder="1" applyAlignment="1">
      <alignment horizontal="center" vertical="center" wrapText="1" shrinkToFit="1"/>
    </xf>
    <xf numFmtId="0" fontId="0" fillId="0" borderId="2" xfId="0" applyFont="1" applyBorder="1"/>
    <xf numFmtId="0" fontId="21" fillId="0" borderId="2" xfId="0" applyFont="1" applyBorder="1" applyAlignment="1">
      <alignment horizontal="center" vertical="center"/>
    </xf>
    <xf numFmtId="0" fontId="21" fillId="0" borderId="2" xfId="0" applyFont="1" applyFill="1" applyBorder="1" applyAlignment="1">
      <alignment horizontal="center" vertical="center" wrapText="1"/>
    </xf>
    <xf numFmtId="0" fontId="21" fillId="0" borderId="2" xfId="0" applyFont="1" applyFill="1" applyBorder="1" applyAlignment="1">
      <alignment horizontal="center" vertical="center"/>
    </xf>
    <xf numFmtId="0" fontId="21" fillId="0" borderId="2" xfId="0" applyFont="1" applyFill="1" applyBorder="1" applyAlignment="1">
      <alignment horizontal="left" vertical="center" wrapText="1"/>
    </xf>
    <xf numFmtId="166" fontId="26" fillId="0" borderId="2" xfId="0" applyNumberFormat="1" applyFont="1" applyFill="1" applyBorder="1" applyAlignment="1">
      <alignment horizontal="center" vertical="center" wrapText="1"/>
    </xf>
    <xf numFmtId="166" fontId="21" fillId="0" borderId="2" xfId="0" applyNumberFormat="1" applyFont="1" applyBorder="1" applyAlignment="1">
      <alignment horizontal="center" vertical="center" wrapText="1"/>
    </xf>
    <xf numFmtId="0" fontId="26" fillId="0"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horizontal="left" vertical="center" wrapText="1"/>
    </xf>
    <xf numFmtId="166" fontId="21" fillId="0" borderId="2" xfId="0" applyNumberFormat="1" applyFont="1" applyBorder="1" applyAlignment="1">
      <alignment horizontal="center" vertical="center"/>
    </xf>
    <xf numFmtId="0" fontId="26" fillId="0" borderId="2" xfId="0" applyFont="1" applyBorder="1" applyAlignment="1">
      <alignment horizontal="center" vertical="center" wrapText="1"/>
    </xf>
    <xf numFmtId="0" fontId="26" fillId="0" borderId="2" xfId="0" applyFont="1" applyBorder="1" applyAlignment="1">
      <alignment horizontal="center" vertical="center"/>
    </xf>
    <xf numFmtId="0" fontId="26" fillId="0" borderId="2" xfId="0" applyFont="1" applyBorder="1" applyAlignment="1">
      <alignment horizontal="left" vertical="center" wrapText="1"/>
    </xf>
    <xf numFmtId="166" fontId="26" fillId="0" borderId="2" xfId="0" applyNumberFormat="1" applyFont="1" applyBorder="1" applyAlignment="1">
      <alignment horizontal="center" vertical="center"/>
    </xf>
    <xf numFmtId="166" fontId="26" fillId="0" borderId="2" xfId="0" applyNumberFormat="1" applyFont="1" applyBorder="1" applyAlignment="1">
      <alignment horizontal="center" vertical="center" wrapText="1"/>
    </xf>
    <xf numFmtId="0" fontId="26" fillId="0" borderId="2" xfId="0" applyNumberFormat="1" applyFont="1" applyBorder="1" applyAlignment="1">
      <alignment horizontal="center" vertical="center" wrapText="1"/>
    </xf>
    <xf numFmtId="3" fontId="26" fillId="0" borderId="2" xfId="0" applyNumberFormat="1" applyFont="1" applyBorder="1" applyAlignment="1">
      <alignment horizontal="center" vertical="center" wrapText="1"/>
    </xf>
    <xf numFmtId="0" fontId="26" fillId="0" borderId="2" xfId="0" applyFont="1" applyFill="1" applyBorder="1" applyAlignment="1">
      <alignment horizontal="left" vertical="center" wrapText="1"/>
    </xf>
    <xf numFmtId="0" fontId="26" fillId="0" borderId="2" xfId="0" applyFont="1" applyFill="1" applyBorder="1" applyAlignment="1">
      <alignment horizontal="center" vertical="center"/>
    </xf>
    <xf numFmtId="166" fontId="26" fillId="0" borderId="2" xfId="0" applyNumberFormat="1" applyFont="1" applyFill="1" applyBorder="1" applyAlignment="1">
      <alignment horizontal="center" vertical="center"/>
    </xf>
    <xf numFmtId="0" fontId="26" fillId="0" borderId="2" xfId="0" applyNumberFormat="1" applyFont="1" applyFill="1" applyBorder="1" applyAlignment="1">
      <alignment horizontal="center" vertical="center" wrapText="1"/>
    </xf>
    <xf numFmtId="44" fontId="26" fillId="0" borderId="2" xfId="0" applyNumberFormat="1" applyFont="1" applyBorder="1" applyAlignment="1">
      <alignment horizontal="center" vertical="center" wrapText="1"/>
    </xf>
    <xf numFmtId="0" fontId="21" fillId="0" borderId="2" xfId="0" applyFont="1" applyBorder="1" applyAlignment="1">
      <alignment vertical="center" wrapText="1"/>
    </xf>
    <xf numFmtId="0" fontId="21" fillId="0" borderId="2" xfId="0" applyFont="1" applyBorder="1" applyAlignment="1">
      <alignment horizontal="left"/>
    </xf>
    <xf numFmtId="0" fontId="21" fillId="0" borderId="2" xfId="0" applyFont="1" applyBorder="1"/>
    <xf numFmtId="44" fontId="21" fillId="0" borderId="2" xfId="0" applyNumberFormat="1" applyFont="1" applyBorder="1"/>
    <xf numFmtId="164" fontId="21" fillId="0" borderId="2" xfId="0" applyNumberFormat="1" applyFont="1" applyBorder="1" applyAlignment="1">
      <alignment horizontal="center" vertical="center" wrapText="1"/>
    </xf>
    <xf numFmtId="4" fontId="21" fillId="0" borderId="2" xfId="0" applyNumberFormat="1" applyFont="1" applyBorder="1" applyAlignment="1">
      <alignment horizontal="center" vertical="center"/>
    </xf>
    <xf numFmtId="4" fontId="26" fillId="0" borderId="2" xfId="0" applyNumberFormat="1" applyFont="1" applyBorder="1" applyAlignment="1">
      <alignment horizontal="center" vertical="center"/>
    </xf>
    <xf numFmtId="0" fontId="26" fillId="0" borderId="2" xfId="0" applyNumberFormat="1" applyFont="1" applyBorder="1" applyAlignment="1">
      <alignment horizontal="center" vertical="center"/>
    </xf>
    <xf numFmtId="3" fontId="26" fillId="0" borderId="2" xfId="0" applyNumberFormat="1" applyFont="1" applyFill="1" applyBorder="1" applyAlignment="1">
      <alignment horizontal="center" vertical="center" wrapText="1"/>
    </xf>
    <xf numFmtId="0" fontId="26" fillId="0" borderId="2" xfId="0" applyFont="1" applyBorder="1" applyAlignment="1">
      <alignment vertical="center" wrapText="1"/>
    </xf>
    <xf numFmtId="165" fontId="21" fillId="0" borderId="2" xfId="0" applyNumberFormat="1" applyFont="1" applyBorder="1" applyAlignment="1">
      <alignment horizontal="center" vertical="center" wrapText="1"/>
    </xf>
    <xf numFmtId="0" fontId="21" fillId="0" borderId="2" xfId="0" applyNumberFormat="1" applyFont="1" applyBorder="1" applyAlignment="1">
      <alignment horizontal="center" vertical="center" wrapText="1"/>
    </xf>
    <xf numFmtId="4" fontId="21" fillId="0" borderId="2" xfId="0" applyNumberFormat="1" applyFont="1" applyBorder="1" applyAlignment="1">
      <alignment horizontal="center" vertical="center" wrapText="1"/>
    </xf>
    <xf numFmtId="3" fontId="21" fillId="0" borderId="2" xfId="0" applyNumberFormat="1" applyFont="1" applyFill="1" applyBorder="1" applyAlignment="1">
      <alignment horizontal="center" vertical="center" wrapText="1"/>
    </xf>
    <xf numFmtId="4" fontId="21" fillId="0" borderId="2" xfId="0" applyNumberFormat="1" applyFont="1" applyFill="1" applyBorder="1" applyAlignment="1">
      <alignment horizontal="center" vertical="center"/>
    </xf>
    <xf numFmtId="4" fontId="26" fillId="0" borderId="2" xfId="0" applyNumberFormat="1" applyFont="1" applyFill="1" applyBorder="1" applyAlignment="1">
      <alignment horizontal="center" vertical="center"/>
    </xf>
    <xf numFmtId="4" fontId="26" fillId="0" borderId="2" xfId="0" applyNumberFormat="1" applyFont="1" applyBorder="1" applyAlignment="1">
      <alignment horizontal="center" vertical="center" wrapText="1"/>
    </xf>
    <xf numFmtId="0" fontId="21" fillId="0" borderId="2" xfId="0" applyNumberFormat="1" applyFont="1" applyFill="1" applyBorder="1" applyAlignment="1">
      <alignment horizontal="center" vertical="center" wrapText="1"/>
    </xf>
    <xf numFmtId="3" fontId="21" fillId="0" borderId="2" xfId="0" applyNumberFormat="1" applyFont="1" applyBorder="1" applyAlignment="1">
      <alignment horizontal="center" vertical="center" wrapText="1"/>
    </xf>
    <xf numFmtId="3" fontId="21" fillId="0" borderId="2" xfId="0" applyNumberFormat="1" applyFont="1" applyFill="1" applyBorder="1" applyAlignment="1">
      <alignment horizontal="center" vertical="center"/>
    </xf>
    <xf numFmtId="3" fontId="26" fillId="0" borderId="2" xfId="0" applyNumberFormat="1" applyFont="1" applyFill="1" applyBorder="1" applyAlignment="1">
      <alignment horizontal="center" vertical="center"/>
    </xf>
    <xf numFmtId="0" fontId="26" fillId="0" borderId="2" xfId="0" applyFont="1" applyBorder="1" applyAlignment="1">
      <alignment horizontal="justify" vertical="top"/>
    </xf>
    <xf numFmtId="4" fontId="26" fillId="0" borderId="2" xfId="0" applyNumberFormat="1" applyFont="1" applyFill="1" applyBorder="1" applyAlignment="1">
      <alignment horizontal="center" vertical="center" wrapText="1"/>
    </xf>
    <xf numFmtId="2" fontId="26" fillId="0" borderId="2" xfId="0" applyNumberFormat="1" applyFont="1" applyBorder="1" applyAlignment="1">
      <alignment horizontal="center" vertical="center" wrapText="1"/>
    </xf>
    <xf numFmtId="0" fontId="21" fillId="0" borderId="2" xfId="0" applyFont="1" applyBorder="1" applyAlignment="1">
      <alignment vertical="top" wrapText="1"/>
    </xf>
    <xf numFmtId="0" fontId="21" fillId="0" borderId="2" xfId="0" applyFont="1" applyBorder="1" applyAlignment="1">
      <alignment horizontal="left" vertical="top" wrapText="1"/>
    </xf>
    <xf numFmtId="3" fontId="26" fillId="0" borderId="2" xfId="0" applyNumberFormat="1" applyFont="1" applyBorder="1" applyAlignment="1">
      <alignment horizontal="center" vertical="center"/>
    </xf>
    <xf numFmtId="4" fontId="21" fillId="0" borderId="2" xfId="0" applyNumberFormat="1" applyFont="1" applyFill="1" applyBorder="1" applyAlignment="1">
      <alignment horizontal="center" vertical="center" wrapText="1"/>
    </xf>
    <xf numFmtId="3" fontId="21" fillId="0" borderId="2" xfId="0" applyNumberFormat="1" applyFont="1" applyBorder="1" applyAlignment="1">
      <alignment horizontal="center" vertical="center"/>
    </xf>
    <xf numFmtId="0" fontId="21" fillId="0" borderId="2" xfId="0" applyFont="1" applyFill="1" applyBorder="1" applyAlignment="1">
      <alignment vertical="center" wrapText="1"/>
    </xf>
    <xf numFmtId="0" fontId="21" fillId="0" borderId="2" xfId="0" applyFont="1" applyBorder="1" applyAlignment="1">
      <alignment horizontal="left" wrapText="1"/>
    </xf>
    <xf numFmtId="0" fontId="21" fillId="0" borderId="2" xfId="0" applyFont="1" applyBorder="1" applyAlignment="1">
      <alignment horizontal="left" vertical="center"/>
    </xf>
    <xf numFmtId="0" fontId="27" fillId="0" borderId="2" xfId="0" applyFont="1" applyBorder="1" applyAlignment="1">
      <alignment vertical="top" wrapText="1"/>
    </xf>
    <xf numFmtId="0" fontId="26" fillId="0" borderId="2" xfId="0" applyFont="1" applyBorder="1" applyAlignment="1">
      <alignment horizontal="left" vertical="top" wrapText="1"/>
    </xf>
    <xf numFmtId="0" fontId="21" fillId="0" borderId="2" xfId="0" applyFont="1" applyBorder="1" applyAlignment="1">
      <alignment vertical="center"/>
    </xf>
    <xf numFmtId="0" fontId="21" fillId="0" borderId="2" xfId="0" applyNumberFormat="1" applyFont="1" applyBorder="1"/>
    <xf numFmtId="44" fontId="21" fillId="0" borderId="2" xfId="0" applyNumberFormat="1" applyFont="1" applyBorder="1" applyAlignment="1">
      <alignment horizontal="center" vertical="center"/>
    </xf>
    <xf numFmtId="0" fontId="21" fillId="0" borderId="2" xfId="0" applyFont="1" applyBorder="1" applyAlignment="1">
      <alignment horizontal="center" vertical="center"/>
    </xf>
    <xf numFmtId="0" fontId="28" fillId="0" borderId="2" xfId="0" applyFont="1" applyBorder="1" applyAlignment="1">
      <alignment horizontal="center" vertical="center" wrapText="1"/>
    </xf>
    <xf numFmtId="0" fontId="28" fillId="0" borderId="2" xfId="0" applyFont="1" applyBorder="1" applyAlignment="1">
      <alignment horizontal="left" vertical="center" wrapText="1"/>
    </xf>
    <xf numFmtId="0" fontId="28" fillId="0" borderId="2" xfId="0" applyFont="1" applyBorder="1" applyAlignment="1">
      <alignment horizontal="center" vertical="center"/>
    </xf>
    <xf numFmtId="0" fontId="29" fillId="0" borderId="2" xfId="0" applyFont="1" applyBorder="1" applyAlignment="1">
      <alignment vertical="center"/>
    </xf>
    <xf numFmtId="0" fontId="29" fillId="0" borderId="2" xfId="0" applyFont="1" applyBorder="1" applyAlignment="1">
      <alignment horizontal="left" vertical="center" wrapText="1"/>
    </xf>
    <xf numFmtId="3" fontId="29" fillId="0" borderId="2" xfId="0" applyNumberFormat="1" applyFont="1" applyBorder="1" applyAlignment="1">
      <alignment horizontal="center" vertical="center"/>
    </xf>
    <xf numFmtId="0" fontId="29" fillId="0" borderId="2" xfId="0" applyFont="1" applyBorder="1" applyAlignment="1">
      <alignment horizontal="center" vertical="center"/>
    </xf>
    <xf numFmtId="0" fontId="28" fillId="0" borderId="2" xfId="0" applyFont="1" applyFill="1" applyBorder="1" applyAlignment="1">
      <alignment horizontal="center" vertical="center" wrapText="1"/>
    </xf>
    <xf numFmtId="0" fontId="28" fillId="0" borderId="2" xfId="0" applyFont="1" applyBorder="1" applyAlignment="1">
      <alignment vertical="top" wrapText="1"/>
    </xf>
    <xf numFmtId="0" fontId="28" fillId="0" borderId="2" xfId="0" applyFont="1" applyBorder="1" applyAlignment="1">
      <alignment vertical="center" wrapText="1"/>
    </xf>
    <xf numFmtId="0" fontId="28" fillId="0" borderId="2" xfId="0" applyFont="1" applyBorder="1" applyAlignment="1">
      <alignment horizontal="left" vertical="top" wrapText="1"/>
    </xf>
    <xf numFmtId="3" fontId="28" fillId="0" borderId="2" xfId="0" applyNumberFormat="1" applyFont="1" applyFill="1" applyBorder="1" applyAlignment="1">
      <alignment horizontal="center" vertical="center" wrapText="1"/>
    </xf>
    <xf numFmtId="4" fontId="28" fillId="0" borderId="2" xfId="0" applyNumberFormat="1" applyFont="1" applyFill="1" applyBorder="1" applyAlignment="1">
      <alignment horizontal="center" vertical="center"/>
    </xf>
    <xf numFmtId="3" fontId="28" fillId="0" borderId="2" xfId="0" applyNumberFormat="1" applyFont="1" applyBorder="1" applyAlignment="1">
      <alignment horizontal="center" vertical="center" wrapText="1"/>
    </xf>
    <xf numFmtId="4" fontId="28" fillId="0" borderId="2" xfId="0" applyNumberFormat="1" applyFont="1" applyBorder="1" applyAlignment="1">
      <alignment horizontal="center" vertical="center"/>
    </xf>
    <xf numFmtId="0" fontId="29" fillId="0" borderId="2" xfId="0" applyFont="1" applyFill="1" applyBorder="1" applyAlignment="1">
      <alignment horizontal="center" vertical="center" wrapText="1"/>
    </xf>
    <xf numFmtId="0" fontId="29" fillId="0" borderId="2" xfId="0" applyFont="1" applyFill="1" applyBorder="1" applyAlignment="1">
      <alignment horizontal="center" vertical="center"/>
    </xf>
    <xf numFmtId="0" fontId="29" fillId="0" borderId="2" xfId="0" applyFont="1" applyFill="1" applyBorder="1" applyAlignment="1">
      <alignment horizontal="left" vertical="center" wrapText="1"/>
    </xf>
    <xf numFmtId="3" fontId="29" fillId="0" borderId="2" xfId="0" applyNumberFormat="1" applyFont="1" applyFill="1" applyBorder="1" applyAlignment="1">
      <alignment horizontal="center" vertical="center" wrapText="1"/>
    </xf>
    <xf numFmtId="4" fontId="29" fillId="0" borderId="2" xfId="0" applyNumberFormat="1" applyFont="1" applyFill="1" applyBorder="1" applyAlignment="1">
      <alignment horizontal="center" vertical="center"/>
    </xf>
    <xf numFmtId="0" fontId="29" fillId="0" borderId="2" xfId="0" applyFont="1" applyBorder="1" applyAlignment="1">
      <alignment horizontal="center" vertical="center" wrapText="1"/>
    </xf>
    <xf numFmtId="0" fontId="28" fillId="0" borderId="2" xfId="0" applyFont="1" applyFill="1" applyBorder="1" applyAlignment="1">
      <alignment horizontal="center" vertical="center"/>
    </xf>
    <xf numFmtId="3" fontId="28" fillId="0" borderId="2" xfId="0" applyNumberFormat="1" applyFont="1" applyFill="1" applyBorder="1" applyAlignment="1">
      <alignment horizontal="center" vertical="center"/>
    </xf>
    <xf numFmtId="0" fontId="28" fillId="0" borderId="2" xfId="0" applyFont="1" applyFill="1" applyBorder="1" applyAlignment="1">
      <alignment horizontal="left" vertical="center" wrapText="1"/>
    </xf>
    <xf numFmtId="0" fontId="0" fillId="0" borderId="2" xfId="0" applyFont="1" applyBorder="1" applyAlignment="1">
      <alignment horizontal="center" vertical="center"/>
    </xf>
    <xf numFmtId="0" fontId="18" fillId="4"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28" fillId="0" borderId="2" xfId="0" applyFont="1" applyBorder="1" applyAlignment="1">
      <alignment horizontal="center" vertical="center" wrapText="1"/>
    </xf>
    <xf numFmtId="0" fontId="28" fillId="0" borderId="2" xfId="0" applyFont="1" applyBorder="1" applyAlignment="1">
      <alignment horizontal="center" vertical="center"/>
    </xf>
    <xf numFmtId="0" fontId="29" fillId="0" borderId="2" xfId="0" applyFont="1" applyBorder="1" applyAlignment="1">
      <alignment horizontal="center" vertical="center"/>
    </xf>
    <xf numFmtId="0" fontId="25" fillId="4" borderId="2" xfId="0" applyFont="1" applyFill="1" applyBorder="1" applyAlignment="1">
      <alignment horizontal="center" vertical="center" wrapText="1"/>
    </xf>
    <xf numFmtId="0" fontId="25" fillId="0" borderId="2" xfId="0" applyFont="1" applyBorder="1" applyAlignment="1">
      <alignment vertical="center"/>
    </xf>
    <xf numFmtId="0" fontId="25" fillId="3" borderId="2" xfId="0" applyFont="1" applyFill="1" applyBorder="1" applyAlignment="1">
      <alignment horizontal="center" vertical="center" wrapText="1" shrinkToFit="1"/>
    </xf>
    <xf numFmtId="0" fontId="28" fillId="0" borderId="2" xfId="0" applyFont="1" applyBorder="1" applyAlignment="1">
      <alignment vertical="center"/>
    </xf>
    <xf numFmtId="3" fontId="28" fillId="0" borderId="2" xfId="0" applyNumberFormat="1" applyFont="1" applyBorder="1" applyAlignment="1">
      <alignment horizontal="center" vertical="center"/>
    </xf>
    <xf numFmtId="0" fontId="28" fillId="0" borderId="2" xfId="0" applyFont="1" applyFill="1" applyBorder="1" applyAlignment="1">
      <alignment horizontal="left" wrapText="1"/>
    </xf>
    <xf numFmtId="0" fontId="25" fillId="5" borderId="2" xfId="0" applyFont="1" applyFill="1" applyBorder="1" applyAlignment="1">
      <alignment horizontal="center" vertical="center"/>
    </xf>
    <xf numFmtId="0" fontId="25" fillId="3" borderId="2" xfId="0" applyFont="1" applyFill="1" applyBorder="1" applyAlignment="1">
      <alignment horizontal="center" vertical="center"/>
    </xf>
    <xf numFmtId="44" fontId="28" fillId="0" borderId="2" xfId="0" applyNumberFormat="1" applyFont="1" applyBorder="1" applyAlignment="1">
      <alignment horizontal="center" vertical="center"/>
    </xf>
    <xf numFmtId="0" fontId="21" fillId="0" borderId="2" xfId="0" applyFont="1" applyBorder="1" applyAlignment="1">
      <alignment horizontal="center" vertical="top" wrapText="1"/>
    </xf>
    <xf numFmtId="0" fontId="28" fillId="0" borderId="2" xfId="0" applyFont="1" applyBorder="1" applyAlignment="1">
      <alignment horizontal="center" vertical="top" wrapText="1"/>
    </xf>
    <xf numFmtId="0" fontId="0" fillId="0" borderId="1" xfId="0" applyFont="1" applyFill="1" applyBorder="1" applyAlignment="1">
      <alignment horizontal="center" vertical="center"/>
    </xf>
    <xf numFmtId="0" fontId="0" fillId="0" borderId="4" xfId="0" applyFont="1" applyFill="1" applyBorder="1" applyAlignment="1">
      <alignment horizontal="center" vertical="center"/>
    </xf>
    <xf numFmtId="0" fontId="18" fillId="3" borderId="2" xfId="0" applyFont="1" applyFill="1" applyBorder="1" applyAlignment="1">
      <alignment horizontal="center" vertical="center" wrapText="1" shrinkToFit="1"/>
    </xf>
    <xf numFmtId="0" fontId="0" fillId="0" borderId="2" xfId="0" applyFont="1" applyFill="1" applyBorder="1" applyAlignment="1">
      <alignment horizontal="center" vertical="center"/>
    </xf>
    <xf numFmtId="0" fontId="18" fillId="4"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8" fillId="5" borderId="2" xfId="0" applyFont="1" applyFill="1" applyBorder="1" applyAlignment="1">
      <alignment horizontal="center" vertical="center" wrapText="1" shrinkToFit="1"/>
    </xf>
    <xf numFmtId="0" fontId="18" fillId="3" borderId="1" xfId="0" applyFont="1" applyFill="1" applyBorder="1" applyAlignment="1">
      <alignment horizontal="center" vertical="center"/>
    </xf>
    <xf numFmtId="0" fontId="18" fillId="3" borderId="4" xfId="0" applyFont="1" applyFill="1" applyBorder="1" applyAlignment="1">
      <alignment horizontal="center" vertical="center"/>
    </xf>
    <xf numFmtId="0" fontId="18" fillId="5" borderId="1" xfId="0" applyFont="1" applyFill="1" applyBorder="1" applyAlignment="1">
      <alignment horizontal="center" vertical="center"/>
    </xf>
    <xf numFmtId="0" fontId="18" fillId="5" borderId="4"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18" fillId="4" borderId="1"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2" fillId="0" borderId="2"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center"/>
    </xf>
    <xf numFmtId="0" fontId="2" fillId="2"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18" fillId="3" borderId="2" xfId="0" applyFont="1" applyFill="1" applyBorder="1" applyAlignment="1">
      <alignment horizontal="center" vertical="center"/>
    </xf>
    <xf numFmtId="0" fontId="0" fillId="0" borderId="2" xfId="0" applyFont="1" applyBorder="1" applyAlignment="1">
      <alignment horizontal="center" vertical="center"/>
    </xf>
    <xf numFmtId="0" fontId="9" fillId="0" borderId="2" xfId="0" applyFont="1" applyBorder="1" applyAlignment="1">
      <alignment horizontal="center"/>
    </xf>
    <xf numFmtId="0" fontId="18" fillId="5" borderId="2" xfId="0" applyFont="1" applyFill="1" applyBorder="1" applyAlignment="1">
      <alignment horizontal="center" vertical="center"/>
    </xf>
    <xf numFmtId="0" fontId="18" fillId="0" borderId="2" xfId="0" applyFont="1" applyBorder="1" applyAlignment="1">
      <alignment horizontal="center" vertical="center" wrapText="1"/>
    </xf>
    <xf numFmtId="0" fontId="20" fillId="5" borderId="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3" fontId="20" fillId="3" borderId="2" xfId="0" applyNumberFormat="1" applyFont="1" applyFill="1" applyBorder="1" applyAlignment="1">
      <alignment horizontal="center" vertical="center" wrapText="1"/>
    </xf>
    <xf numFmtId="3" fontId="20" fillId="5"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1" fillId="0" borderId="2" xfId="0" applyFont="1" applyBorder="1" applyAlignment="1">
      <alignment horizontal="center" vertical="center"/>
    </xf>
    <xf numFmtId="0" fontId="18" fillId="0" borderId="2" xfId="0" applyFont="1" applyFill="1" applyBorder="1" applyAlignment="1">
      <alignment horizontal="center" vertical="center" wrapText="1"/>
    </xf>
    <xf numFmtId="0" fontId="0" fillId="0" borderId="3" xfId="0" applyFont="1" applyFill="1" applyBorder="1" applyAlignment="1">
      <alignment horizontal="center" vertical="center"/>
    </xf>
    <xf numFmtId="0" fontId="18" fillId="4" borderId="3" xfId="0" applyFont="1" applyFill="1" applyBorder="1" applyAlignment="1">
      <alignment horizontal="center" vertical="center" wrapText="1"/>
    </xf>
    <xf numFmtId="0" fontId="21" fillId="0" borderId="1" xfId="0" applyFont="1" applyBorder="1" applyAlignment="1">
      <alignment horizontal="center" vertical="center"/>
    </xf>
    <xf numFmtId="0" fontId="21" fillId="0" borderId="4" xfId="0" applyFont="1" applyBorder="1" applyAlignment="1">
      <alignment horizontal="center" vertical="center"/>
    </xf>
    <xf numFmtId="0" fontId="21" fillId="0" borderId="3" xfId="0" applyFont="1" applyBorder="1" applyAlignment="1">
      <alignment horizontal="center" vertical="center"/>
    </xf>
    <xf numFmtId="0" fontId="18" fillId="3" borderId="1" xfId="0" applyFont="1" applyFill="1" applyBorder="1" applyAlignment="1">
      <alignment horizontal="center" vertical="center" wrapText="1"/>
    </xf>
    <xf numFmtId="0" fontId="18" fillId="3" borderId="3" xfId="0" applyFont="1" applyFill="1" applyBorder="1" applyAlignment="1">
      <alignment horizontal="center" vertical="center"/>
    </xf>
    <xf numFmtId="0" fontId="18" fillId="5" borderId="3" xfId="0" applyFont="1" applyFill="1" applyBorder="1" applyAlignment="1">
      <alignment horizontal="center" vertical="center"/>
    </xf>
    <xf numFmtId="0" fontId="22" fillId="0" borderId="2" xfId="0" applyFont="1" applyBorder="1" applyAlignment="1">
      <alignment horizontal="center" vertical="center" wrapText="1"/>
    </xf>
    <xf numFmtId="0" fontId="21" fillId="0"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9" fillId="0" borderId="1" xfId="0" applyFont="1" applyBorder="1" applyAlignment="1">
      <alignment horizontal="center"/>
    </xf>
    <xf numFmtId="0" fontId="9" fillId="0" borderId="4" xfId="0" applyFont="1" applyBorder="1" applyAlignment="1">
      <alignment horizontal="center"/>
    </xf>
    <xf numFmtId="0" fontId="9" fillId="0" borderId="3" xfId="0" applyFont="1" applyBorder="1" applyAlignment="1">
      <alignment horizontal="center"/>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18" fillId="4" borderId="1"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3" xfId="0" applyFont="1" applyFill="1" applyBorder="1" applyAlignment="1">
      <alignment horizontal="center" vertical="top" wrapText="1"/>
    </xf>
    <xf numFmtId="49" fontId="18" fillId="3" borderId="1" xfId="0" applyNumberFormat="1" applyFont="1" applyFill="1" applyBorder="1" applyAlignment="1">
      <alignment horizontal="center" vertical="center"/>
    </xf>
    <xf numFmtId="49" fontId="18" fillId="3" borderId="4" xfId="0" applyNumberFormat="1" applyFont="1" applyFill="1" applyBorder="1" applyAlignment="1">
      <alignment horizontal="center" vertical="center"/>
    </xf>
    <xf numFmtId="49" fontId="18" fillId="3" borderId="3"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4" fillId="0" borderId="2" xfId="0" applyFont="1" applyBorder="1" applyAlignment="1">
      <alignment horizontal="center" vertical="center" wrapText="1"/>
    </xf>
  </cellXfs>
  <cellStyles count="2">
    <cellStyle name="Hypertextový odkaz" xfId="1" builtinId="8"/>
    <cellStyle name="Normální"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28575</xdr:rowOff>
    </xdr:from>
    <xdr:to>
      <xdr:col>16</xdr:col>
      <xdr:colOff>600075</xdr:colOff>
      <xdr:row>16</xdr:row>
      <xdr:rowOff>180975</xdr:rowOff>
    </xdr:to>
    <xdr:sp macro="" textlink="">
      <xdr:nvSpPr>
        <xdr:cNvPr id="5" name="TextovéPole 4"/>
        <xdr:cNvSpPr txBox="1"/>
      </xdr:nvSpPr>
      <xdr:spPr>
        <a:xfrm>
          <a:off x="0" y="1323975"/>
          <a:ext cx="10353675" cy="2057400"/>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workbookViewId="0">
      <selection activeCell="F2" sqref="F2"/>
    </sheetView>
  </sheetViews>
  <sheetFormatPr defaultRowHeight="14.5" x14ac:dyDescent="0.35"/>
  <sheetData>
    <row r="1" spans="1:13" ht="21" x14ac:dyDescent="0.5">
      <c r="A1" s="6" t="s">
        <v>0</v>
      </c>
    </row>
    <row r="2" spans="1:13" s="1" customFormat="1" ht="21" x14ac:dyDescent="0.5">
      <c r="A2" s="6"/>
    </row>
    <row r="3" spans="1:13" x14ac:dyDescent="0.35">
      <c r="A3" s="7" t="s">
        <v>1</v>
      </c>
    </row>
    <row r="4" spans="1:13" x14ac:dyDescent="0.35">
      <c r="A4" s="4" t="s">
        <v>2</v>
      </c>
      <c r="K4" s="3"/>
      <c r="L4" s="3"/>
      <c r="M4" s="3"/>
    </row>
    <row r="5" spans="1:13" x14ac:dyDescent="0.35">
      <c r="A5" s="4" t="s">
        <v>3</v>
      </c>
    </row>
    <row r="6" spans="1:13" s="1" customFormat="1" x14ac:dyDescent="0.35">
      <c r="A6" s="4"/>
    </row>
    <row r="7" spans="1:13" s="1" customFormat="1" x14ac:dyDescent="0.35">
      <c r="A7" s="4"/>
    </row>
    <row r="8" spans="1:13" ht="130.75" customHeight="1" x14ac:dyDescent="0.35">
      <c r="A8" s="2"/>
    </row>
    <row r="9" spans="1:13" s="1" customFormat="1" ht="38.25" customHeight="1" x14ac:dyDescent="0.35">
      <c r="A9" s="2"/>
    </row>
    <row r="10" spans="1:13" x14ac:dyDescent="0.35">
      <c r="A10" s="5" t="s">
        <v>4</v>
      </c>
    </row>
    <row r="11" spans="1:13" x14ac:dyDescent="0.35">
      <c r="A11" s="1" t="s">
        <v>5</v>
      </c>
    </row>
    <row r="12" spans="1:13" x14ac:dyDescent="0.35">
      <c r="A12" s="1" t="s">
        <v>6</v>
      </c>
    </row>
    <row r="14" spans="1:13" x14ac:dyDescent="0.35">
      <c r="A14" s="5" t="s">
        <v>7</v>
      </c>
    </row>
    <row r="15" spans="1:13" x14ac:dyDescent="0.35">
      <c r="A15" s="1" t="s">
        <v>8</v>
      </c>
    </row>
    <row r="17" spans="1:1" x14ac:dyDescent="0.35">
      <c r="A17" s="7" t="s">
        <v>9</v>
      </c>
    </row>
    <row r="18" spans="1:1" x14ac:dyDescent="0.35">
      <c r="A18" s="4" t="s">
        <v>10</v>
      </c>
    </row>
    <row r="19" spans="1:1" x14ac:dyDescent="0.35">
      <c r="A19" s="8" t="s">
        <v>55</v>
      </c>
    </row>
  </sheetData>
  <hyperlinks>
    <hyperlink ref="A19"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view="pageBreakPreview" zoomScaleNormal="100" zoomScaleSheetLayoutView="100" workbookViewId="0">
      <selection activeCell="H28" sqref="H28"/>
    </sheetView>
  </sheetViews>
  <sheetFormatPr defaultRowHeight="14.5" x14ac:dyDescent="0.35"/>
  <sheetData>
    <row r="1" spans="1:24" ht="21" x14ac:dyDescent="0.5">
      <c r="A1" s="6" t="s">
        <v>213</v>
      </c>
      <c r="B1" s="10"/>
      <c r="C1" s="10"/>
      <c r="D1" s="10"/>
      <c r="E1" s="10"/>
      <c r="F1" s="10"/>
      <c r="G1" s="10"/>
      <c r="H1" s="10"/>
      <c r="I1" s="10"/>
      <c r="J1" s="10"/>
      <c r="K1" s="10"/>
      <c r="L1" s="10"/>
      <c r="M1" s="10"/>
      <c r="N1" s="10"/>
      <c r="O1" s="10"/>
      <c r="P1" s="10"/>
      <c r="Q1" s="10"/>
      <c r="R1" s="10"/>
      <c r="S1" s="10"/>
      <c r="T1" s="10"/>
      <c r="U1" s="10"/>
      <c r="V1" s="10"/>
      <c r="W1" s="10"/>
      <c r="X1" s="10"/>
    </row>
    <row r="2" spans="1:24" ht="21" x14ac:dyDescent="0.5">
      <c r="A2" s="6"/>
      <c r="B2" s="10"/>
      <c r="C2" s="10"/>
      <c r="D2" s="10"/>
      <c r="E2" s="10"/>
      <c r="F2" s="10"/>
      <c r="G2" s="10"/>
      <c r="H2" s="10"/>
      <c r="I2" s="10"/>
      <c r="J2" s="10"/>
      <c r="K2" s="10"/>
      <c r="L2" s="10"/>
      <c r="M2" s="10"/>
      <c r="N2" s="10"/>
      <c r="O2" s="10"/>
      <c r="P2" s="10"/>
      <c r="Q2" s="10"/>
      <c r="R2" s="10"/>
      <c r="S2" s="10"/>
      <c r="T2" s="10"/>
      <c r="U2" s="10"/>
      <c r="V2" s="10"/>
      <c r="W2" s="10"/>
      <c r="X2" s="10"/>
    </row>
    <row r="3" spans="1:24" x14ac:dyDescent="0.35">
      <c r="A3" s="7" t="s">
        <v>1</v>
      </c>
      <c r="B3" s="10"/>
      <c r="C3" s="10"/>
      <c r="D3" s="10"/>
      <c r="E3" s="10"/>
      <c r="F3" s="10"/>
      <c r="G3" s="10"/>
      <c r="H3" s="10"/>
      <c r="I3" s="10"/>
      <c r="J3" s="10"/>
      <c r="K3" s="10"/>
      <c r="L3" s="10"/>
      <c r="M3" s="10"/>
      <c r="N3" s="10"/>
      <c r="O3" s="10"/>
      <c r="P3" s="10"/>
      <c r="Q3" s="10"/>
      <c r="R3" s="10"/>
      <c r="S3" s="10"/>
      <c r="T3" s="10"/>
      <c r="U3" s="10"/>
      <c r="V3" s="10"/>
      <c r="W3" s="10"/>
      <c r="X3" s="10"/>
    </row>
    <row r="4" spans="1:24" x14ac:dyDescent="0.35">
      <c r="A4" s="4" t="s">
        <v>2</v>
      </c>
      <c r="B4" s="10"/>
      <c r="C4" s="10"/>
      <c r="D4" s="10"/>
      <c r="E4" s="10"/>
      <c r="F4" s="10"/>
      <c r="G4" s="10"/>
      <c r="H4" s="10"/>
      <c r="I4" s="10"/>
      <c r="J4" s="10"/>
      <c r="K4" s="3"/>
      <c r="L4" s="3"/>
      <c r="M4" s="3"/>
      <c r="N4" s="10"/>
      <c r="O4" s="10"/>
      <c r="P4" s="10"/>
      <c r="Q4" s="10"/>
      <c r="R4" s="10"/>
      <c r="S4" s="10"/>
      <c r="T4" s="10"/>
      <c r="U4" s="10"/>
      <c r="V4" s="10"/>
      <c r="W4" s="10"/>
      <c r="X4" s="10"/>
    </row>
    <row r="5" spans="1:24" x14ac:dyDescent="0.35">
      <c r="A5" s="4" t="s">
        <v>3</v>
      </c>
      <c r="B5" s="10"/>
      <c r="C5" s="10"/>
      <c r="D5" s="10"/>
      <c r="E5" s="10"/>
      <c r="F5" s="10"/>
      <c r="G5" s="10"/>
      <c r="H5" s="10"/>
      <c r="I5" s="10"/>
      <c r="J5" s="10"/>
      <c r="K5" s="10"/>
      <c r="L5" s="10"/>
      <c r="M5" s="10"/>
      <c r="N5" s="10"/>
      <c r="O5" s="10"/>
      <c r="P5" s="10"/>
      <c r="Q5" s="10"/>
      <c r="R5" s="10"/>
      <c r="S5" s="10"/>
      <c r="T5" s="10"/>
      <c r="U5" s="10"/>
      <c r="V5" s="10"/>
      <c r="W5" s="10"/>
      <c r="X5" s="10"/>
    </row>
    <row r="6" spans="1:24" x14ac:dyDescent="0.35">
      <c r="A6" s="4"/>
      <c r="B6" s="10"/>
      <c r="C6" s="10"/>
      <c r="D6" s="10"/>
      <c r="E6" s="10"/>
      <c r="F6" s="10"/>
      <c r="G6" s="10"/>
      <c r="H6" s="10"/>
      <c r="I6" s="10"/>
      <c r="J6" s="10"/>
      <c r="K6" s="10"/>
      <c r="L6" s="10"/>
      <c r="M6" s="10"/>
      <c r="N6" s="10"/>
      <c r="O6" s="10"/>
      <c r="P6" s="10"/>
      <c r="Q6" s="10"/>
      <c r="R6" s="10"/>
      <c r="S6" s="10"/>
      <c r="T6" s="10"/>
      <c r="U6" s="10"/>
      <c r="V6" s="10"/>
      <c r="W6" s="10"/>
      <c r="X6" s="10"/>
    </row>
    <row r="7" spans="1:24" x14ac:dyDescent="0.35">
      <c r="A7" s="4"/>
      <c r="B7" s="10"/>
      <c r="C7" s="10"/>
      <c r="D7" s="10"/>
      <c r="E7" s="10"/>
      <c r="F7" s="10"/>
      <c r="G7" s="10"/>
      <c r="H7" s="10"/>
      <c r="I7" s="10"/>
      <c r="J7" s="10"/>
      <c r="K7" s="10"/>
      <c r="L7" s="10"/>
      <c r="M7" s="10"/>
      <c r="N7" s="10"/>
      <c r="O7" s="10"/>
      <c r="P7" s="10"/>
      <c r="Q7" s="10"/>
      <c r="R7" s="10"/>
      <c r="S7" s="10"/>
      <c r="T7" s="10"/>
      <c r="U7" s="10"/>
      <c r="V7" s="10"/>
      <c r="W7" s="10"/>
      <c r="X7" s="10"/>
    </row>
    <row r="8" spans="1:24" x14ac:dyDescent="0.35">
      <c r="A8" s="2"/>
      <c r="B8" s="10"/>
      <c r="C8" s="10"/>
      <c r="D8" s="10"/>
      <c r="E8" s="10"/>
      <c r="F8" s="10"/>
      <c r="G8" s="10"/>
      <c r="H8" s="10"/>
      <c r="I8" s="10"/>
      <c r="J8" s="10"/>
      <c r="K8" s="10"/>
      <c r="L8" s="10"/>
      <c r="M8" s="10"/>
      <c r="N8" s="10"/>
      <c r="O8" s="10"/>
      <c r="P8" s="10"/>
      <c r="Q8" s="10"/>
      <c r="R8" s="10"/>
      <c r="S8" s="10"/>
      <c r="T8" s="10"/>
      <c r="U8" s="10"/>
      <c r="V8" s="10"/>
      <c r="W8" s="10"/>
      <c r="X8" s="10"/>
    </row>
    <row r="9" spans="1:24" s="10" customFormat="1" x14ac:dyDescent="0.35">
      <c r="A9" s="2"/>
    </row>
    <row r="10" spans="1:24" s="10" customFormat="1" x14ac:dyDescent="0.35">
      <c r="A10" s="2"/>
    </row>
    <row r="11" spans="1:24" s="10" customFormat="1" x14ac:dyDescent="0.35">
      <c r="A11" s="2"/>
    </row>
    <row r="12" spans="1:24" s="10" customFormat="1" x14ac:dyDescent="0.35">
      <c r="A12" s="2"/>
    </row>
    <row r="13" spans="1:24" s="10" customFormat="1" x14ac:dyDescent="0.35">
      <c r="A13" s="2"/>
    </row>
    <row r="14" spans="1:24" s="10" customFormat="1" x14ac:dyDescent="0.35">
      <c r="A14" s="2"/>
    </row>
    <row r="15" spans="1:24" s="10" customFormat="1" x14ac:dyDescent="0.35">
      <c r="A15" s="2"/>
    </row>
    <row r="16" spans="1:24" s="10" customFormat="1" x14ac:dyDescent="0.35">
      <c r="A16" s="2"/>
    </row>
    <row r="17" spans="1:24" s="10" customFormat="1" x14ac:dyDescent="0.35">
      <c r="A17" s="2"/>
    </row>
    <row r="18" spans="1:24" s="10" customFormat="1" x14ac:dyDescent="0.35">
      <c r="A18" s="2"/>
    </row>
    <row r="19" spans="1:24" s="10" customFormat="1" x14ac:dyDescent="0.35">
      <c r="A19" s="2"/>
    </row>
    <row r="20" spans="1:24" x14ac:dyDescent="0.35">
      <c r="A20" s="2"/>
      <c r="B20" s="10"/>
      <c r="C20" s="10"/>
      <c r="D20" s="10"/>
      <c r="E20" s="10"/>
      <c r="F20" s="10"/>
      <c r="G20" s="10"/>
      <c r="H20" s="10"/>
      <c r="I20" s="10"/>
      <c r="J20" s="10"/>
      <c r="K20" s="10"/>
      <c r="L20" s="10"/>
      <c r="M20" s="10"/>
      <c r="N20" s="10"/>
      <c r="O20" s="10"/>
      <c r="P20" s="10"/>
      <c r="Q20" s="10"/>
      <c r="R20" s="10"/>
      <c r="S20" s="10"/>
      <c r="T20" s="10"/>
      <c r="U20" s="10"/>
      <c r="V20" s="10"/>
      <c r="W20" s="10"/>
      <c r="X20" s="10"/>
    </row>
    <row r="21" spans="1:24" x14ac:dyDescent="0.35">
      <c r="A21" s="5" t="s">
        <v>4</v>
      </c>
      <c r="B21" s="10"/>
      <c r="C21" s="10"/>
      <c r="D21" s="10"/>
      <c r="E21" s="10"/>
      <c r="F21" s="10"/>
      <c r="G21" s="10"/>
      <c r="H21" s="10"/>
      <c r="I21" s="10"/>
      <c r="J21" s="10"/>
      <c r="K21" s="10"/>
      <c r="L21" s="10"/>
      <c r="M21" s="10"/>
      <c r="N21" s="10"/>
      <c r="O21" s="10"/>
      <c r="P21" s="10"/>
      <c r="Q21" s="10"/>
      <c r="R21" s="10"/>
      <c r="S21" s="10"/>
      <c r="T21" s="10"/>
      <c r="U21" s="10"/>
      <c r="V21" s="10"/>
      <c r="W21" s="10"/>
      <c r="X21" s="10"/>
    </row>
    <row r="22" spans="1:24" x14ac:dyDescent="0.35">
      <c r="A22" s="10" t="s">
        <v>5</v>
      </c>
      <c r="B22" s="10"/>
      <c r="C22" s="10"/>
      <c r="D22" s="10"/>
      <c r="E22" s="10"/>
      <c r="F22" s="10"/>
      <c r="G22" s="10"/>
      <c r="H22" s="10"/>
      <c r="I22" s="10"/>
      <c r="J22" s="10"/>
      <c r="K22" s="10"/>
      <c r="L22" s="10"/>
      <c r="M22" s="10"/>
      <c r="N22" s="10"/>
      <c r="O22" s="10"/>
      <c r="P22" s="10"/>
      <c r="Q22" s="10"/>
      <c r="R22" s="10"/>
      <c r="S22" s="10"/>
      <c r="T22" s="10"/>
      <c r="U22" s="10"/>
      <c r="V22" s="10"/>
      <c r="W22" s="10"/>
      <c r="X22" s="10"/>
    </row>
    <row r="23" spans="1:24" x14ac:dyDescent="0.35">
      <c r="A23" s="10" t="s">
        <v>6</v>
      </c>
      <c r="B23" s="10"/>
      <c r="C23" s="10"/>
      <c r="D23" s="10"/>
      <c r="E23" s="10"/>
      <c r="F23" s="10"/>
      <c r="G23" s="10"/>
      <c r="H23" s="10"/>
      <c r="I23" s="10"/>
      <c r="J23" s="10"/>
      <c r="K23" s="10"/>
      <c r="L23" s="10"/>
      <c r="M23" s="10"/>
      <c r="N23" s="10"/>
      <c r="O23" s="10"/>
      <c r="P23" s="10"/>
      <c r="Q23" s="10"/>
      <c r="R23" s="10"/>
      <c r="S23" s="10"/>
      <c r="T23" s="10"/>
      <c r="U23" s="10"/>
      <c r="V23" s="10"/>
      <c r="W23" s="10"/>
      <c r="X23" s="10"/>
    </row>
    <row r="24" spans="1:24" x14ac:dyDescent="0.35">
      <c r="A24" s="10"/>
      <c r="B24" s="10"/>
      <c r="C24" s="10"/>
      <c r="D24" s="10"/>
      <c r="E24" s="10"/>
      <c r="F24" s="10"/>
      <c r="G24" s="10"/>
      <c r="H24" s="10"/>
      <c r="I24" s="10"/>
      <c r="J24" s="10"/>
      <c r="K24" s="10"/>
      <c r="L24" s="10"/>
      <c r="M24" s="10"/>
      <c r="N24" s="10"/>
      <c r="O24" s="10"/>
      <c r="P24" s="10"/>
      <c r="Q24" s="10"/>
      <c r="R24" s="10"/>
      <c r="S24" s="10"/>
      <c r="T24" s="10"/>
      <c r="U24" s="10"/>
      <c r="V24" s="10"/>
      <c r="W24" s="10"/>
      <c r="X24" s="10"/>
    </row>
    <row r="25" spans="1:24" x14ac:dyDescent="0.35">
      <c r="A25" s="5" t="s">
        <v>7</v>
      </c>
      <c r="B25" s="10"/>
      <c r="C25" s="10"/>
      <c r="D25" s="10"/>
      <c r="E25" s="10"/>
      <c r="F25" s="10"/>
      <c r="G25" s="10"/>
      <c r="H25" s="10"/>
      <c r="I25" s="10"/>
      <c r="J25" s="10"/>
      <c r="K25" s="10"/>
      <c r="L25" s="10"/>
      <c r="M25" s="10"/>
      <c r="N25" s="10"/>
      <c r="O25" s="10"/>
      <c r="P25" s="10"/>
      <c r="Q25" s="10"/>
      <c r="R25" s="10"/>
      <c r="S25" s="10"/>
      <c r="T25" s="10"/>
      <c r="U25" s="10"/>
      <c r="V25" s="10"/>
      <c r="W25" s="10"/>
      <c r="X25" s="10"/>
    </row>
    <row r="26" spans="1:24" x14ac:dyDescent="0.35">
      <c r="A26" s="10" t="s">
        <v>8</v>
      </c>
      <c r="B26" s="10"/>
      <c r="C26" s="10"/>
      <c r="D26" s="10"/>
      <c r="E26" s="10"/>
      <c r="F26" s="10"/>
      <c r="G26" s="10"/>
      <c r="H26" s="10"/>
      <c r="I26" s="10"/>
      <c r="J26" s="10"/>
      <c r="K26" s="10"/>
      <c r="L26" s="10"/>
      <c r="M26" s="10"/>
      <c r="N26" s="10"/>
      <c r="O26" s="10"/>
      <c r="P26" s="10"/>
      <c r="Q26" s="10"/>
      <c r="R26" s="10"/>
      <c r="S26" s="10"/>
      <c r="T26" s="10"/>
      <c r="U26" s="10"/>
      <c r="V26" s="10"/>
      <c r="W26" s="10"/>
      <c r="X26" s="10"/>
    </row>
    <row r="27" spans="1:24" x14ac:dyDescent="0.35">
      <c r="A27" s="10"/>
      <c r="B27" s="10"/>
      <c r="C27" s="10"/>
      <c r="D27" s="10"/>
      <c r="E27" s="10"/>
      <c r="F27" s="10"/>
      <c r="G27" s="10"/>
      <c r="H27" s="10"/>
      <c r="I27" s="10"/>
      <c r="J27" s="10"/>
      <c r="K27" s="10"/>
      <c r="L27" s="10"/>
      <c r="M27" s="10"/>
      <c r="N27" s="10"/>
      <c r="O27" s="10"/>
      <c r="P27" s="10"/>
      <c r="Q27" s="10"/>
      <c r="R27" s="10"/>
      <c r="S27" s="10"/>
      <c r="T27" s="10"/>
      <c r="U27" s="10"/>
      <c r="V27" s="10"/>
      <c r="W27" s="10"/>
      <c r="X27" s="10"/>
    </row>
    <row r="28" spans="1:24" x14ac:dyDescent="0.35">
      <c r="A28" s="7" t="s">
        <v>9</v>
      </c>
      <c r="B28" s="10"/>
      <c r="C28" s="10"/>
      <c r="D28" s="10"/>
      <c r="E28" s="10"/>
      <c r="F28" s="10"/>
      <c r="G28" s="10"/>
      <c r="H28" s="10"/>
      <c r="I28" s="10"/>
      <c r="J28" s="10"/>
      <c r="K28" s="10"/>
      <c r="L28" s="10"/>
      <c r="M28" s="10"/>
      <c r="N28" s="10"/>
      <c r="O28" s="10"/>
      <c r="P28" s="10"/>
      <c r="Q28" s="10"/>
      <c r="R28" s="10"/>
      <c r="S28" s="10"/>
      <c r="T28" s="10"/>
      <c r="U28" s="10"/>
      <c r="V28" s="10"/>
      <c r="W28" s="10"/>
      <c r="X28" s="10"/>
    </row>
    <row r="29" spans="1:24" x14ac:dyDescent="0.35">
      <c r="A29" s="4" t="s">
        <v>10</v>
      </c>
      <c r="B29" s="10"/>
      <c r="C29" s="10"/>
      <c r="D29" s="10"/>
      <c r="E29" s="10"/>
      <c r="F29" s="10"/>
      <c r="G29" s="10"/>
      <c r="H29" s="10"/>
      <c r="I29" s="10"/>
      <c r="J29" s="10"/>
      <c r="K29" s="10"/>
      <c r="L29" s="10"/>
      <c r="M29" s="10"/>
      <c r="N29" s="10"/>
      <c r="O29" s="10"/>
      <c r="P29" s="10"/>
      <c r="Q29" s="10"/>
      <c r="R29" s="10"/>
      <c r="S29" s="10"/>
      <c r="T29" s="10"/>
      <c r="U29" s="10"/>
      <c r="V29" s="10"/>
      <c r="W29" s="10"/>
      <c r="X29" s="10"/>
    </row>
    <row r="30" spans="1:24" x14ac:dyDescent="0.35">
      <c r="A30" s="8" t="s">
        <v>55</v>
      </c>
      <c r="B30" s="10"/>
      <c r="C30" s="10"/>
      <c r="D30" s="10"/>
      <c r="E30" s="10"/>
      <c r="F30" s="10"/>
      <c r="G30" s="10"/>
      <c r="H30" s="10"/>
      <c r="I30" s="10"/>
      <c r="J30" s="10"/>
      <c r="K30" s="10"/>
      <c r="L30" s="10"/>
      <c r="M30" s="10"/>
      <c r="N30" s="10"/>
      <c r="O30" s="10"/>
      <c r="P30" s="10"/>
      <c r="Q30" s="10"/>
      <c r="R30" s="10"/>
      <c r="S30" s="10"/>
      <c r="T30" s="10"/>
      <c r="U30" s="10"/>
      <c r="V30" s="10"/>
      <c r="W30" s="10"/>
      <c r="X30" s="10"/>
    </row>
    <row r="31" spans="1:24" x14ac:dyDescent="0.35">
      <c r="A31" s="10"/>
      <c r="B31" s="10"/>
      <c r="C31" s="10"/>
      <c r="D31" s="10"/>
      <c r="E31" s="10"/>
      <c r="F31" s="10"/>
      <c r="G31" s="10"/>
      <c r="H31" s="10"/>
      <c r="I31" s="10"/>
      <c r="J31" s="10"/>
      <c r="K31" s="10"/>
      <c r="L31" s="10"/>
      <c r="M31" s="10"/>
      <c r="N31" s="10"/>
      <c r="O31" s="10"/>
      <c r="P31" s="10"/>
      <c r="Q31" s="10"/>
      <c r="R31" s="10"/>
      <c r="S31" s="10"/>
      <c r="T31" s="10"/>
      <c r="U31" s="10"/>
      <c r="V31" s="10"/>
      <c r="W31" s="10"/>
      <c r="X31" s="10"/>
    </row>
  </sheetData>
  <hyperlinks>
    <hyperlink ref="A30"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3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7"/>
  <sheetViews>
    <sheetView view="pageBreakPreview" zoomScale="78" zoomScaleNormal="112" zoomScaleSheetLayoutView="78" workbookViewId="0">
      <pane ySplit="3" topLeftCell="A4" activePane="bottomLeft" state="frozen"/>
      <selection pane="bottomLeft" activeCell="E51" sqref="E51:E55"/>
    </sheetView>
  </sheetViews>
  <sheetFormatPr defaultColWidth="9.26953125" defaultRowHeight="14.5" x14ac:dyDescent="0.35"/>
  <cols>
    <col min="1" max="1" width="7.26953125" style="3" customWidth="1"/>
    <col min="2" max="2" width="11.54296875" style="3" customWidth="1"/>
    <col min="3" max="3" width="12.453125" style="3" customWidth="1"/>
    <col min="4" max="4" width="11.453125" style="3" customWidth="1"/>
    <col min="5" max="5" width="12" style="3" customWidth="1"/>
    <col min="6" max="6" width="13" style="3" customWidth="1"/>
    <col min="7" max="7" width="21.54296875" style="3" customWidth="1"/>
    <col min="8" max="9" width="12.81640625" style="3" customWidth="1"/>
    <col min="10" max="10" width="11.7265625" style="3" customWidth="1"/>
    <col min="11" max="11" width="39.453125" style="3" customWidth="1"/>
    <col min="12" max="13" width="17.54296875" style="3" customWidth="1"/>
    <col min="14" max="14" width="9.81640625" style="3" bestFit="1" customWidth="1"/>
    <col min="15" max="15" width="9.26953125" style="3"/>
    <col min="16" max="16" width="13.7265625" style="3" customWidth="1"/>
    <col min="17" max="17" width="13.26953125" style="3" customWidth="1"/>
    <col min="18" max="18" width="16.26953125" style="3" customWidth="1"/>
    <col min="19" max="19" width="9.26953125" style="3"/>
    <col min="20" max="20" width="36.1796875" style="3" customWidth="1"/>
    <col min="21" max="16384" width="9.26953125" style="3"/>
  </cols>
  <sheetData>
    <row r="1" spans="1:21" ht="18.5" x14ac:dyDescent="0.45">
      <c r="A1" s="162" t="s">
        <v>11</v>
      </c>
      <c r="B1" s="162"/>
      <c r="C1" s="162"/>
      <c r="D1" s="162"/>
      <c r="E1" s="162"/>
      <c r="F1" s="162"/>
      <c r="G1" s="162"/>
      <c r="H1" s="162"/>
      <c r="I1" s="162"/>
      <c r="J1" s="162"/>
      <c r="K1" s="162"/>
      <c r="L1" s="162"/>
      <c r="M1" s="162"/>
      <c r="N1" s="162"/>
      <c r="O1" s="162"/>
      <c r="P1" s="162"/>
      <c r="Q1" s="162"/>
      <c r="R1" s="162"/>
      <c r="S1" s="162"/>
    </row>
    <row r="2" spans="1:21" ht="27.25" customHeight="1" x14ac:dyDescent="0.35">
      <c r="A2" s="163" t="s">
        <v>12</v>
      </c>
      <c r="B2" s="164" t="s">
        <v>13</v>
      </c>
      <c r="C2" s="164"/>
      <c r="D2" s="164"/>
      <c r="E2" s="164"/>
      <c r="F2" s="164"/>
      <c r="G2" s="165" t="s">
        <v>14</v>
      </c>
      <c r="H2" s="161" t="s">
        <v>15</v>
      </c>
      <c r="I2" s="161" t="s">
        <v>54</v>
      </c>
      <c r="J2" s="163" t="s">
        <v>16</v>
      </c>
      <c r="K2" s="163" t="s">
        <v>17</v>
      </c>
      <c r="L2" s="166" t="s">
        <v>18</v>
      </c>
      <c r="M2" s="166"/>
      <c r="N2" s="160" t="s">
        <v>19</v>
      </c>
      <c r="O2" s="160"/>
      <c r="P2" s="161" t="s">
        <v>20</v>
      </c>
      <c r="Q2" s="161"/>
      <c r="R2" s="160" t="s">
        <v>21</v>
      </c>
      <c r="S2" s="160"/>
    </row>
    <row r="3" spans="1:21" ht="92.5" x14ac:dyDescent="0.35">
      <c r="A3" s="163"/>
      <c r="B3" s="30" t="s">
        <v>22</v>
      </c>
      <c r="C3" s="30" t="s">
        <v>23</v>
      </c>
      <c r="D3" s="30" t="s">
        <v>24</v>
      </c>
      <c r="E3" s="30" t="s">
        <v>25</v>
      </c>
      <c r="F3" s="30" t="s">
        <v>26</v>
      </c>
      <c r="G3" s="165"/>
      <c r="H3" s="161"/>
      <c r="I3" s="161"/>
      <c r="J3" s="163"/>
      <c r="K3" s="163"/>
      <c r="L3" s="31" t="s">
        <v>27</v>
      </c>
      <c r="M3" s="31" t="s">
        <v>28</v>
      </c>
      <c r="N3" s="32" t="s">
        <v>29</v>
      </c>
      <c r="O3" s="32" t="s">
        <v>30</v>
      </c>
      <c r="P3" s="33" t="s">
        <v>31</v>
      </c>
      <c r="Q3" s="33" t="s">
        <v>32</v>
      </c>
      <c r="R3" s="32" t="s">
        <v>33</v>
      </c>
      <c r="S3" s="32" t="s">
        <v>34</v>
      </c>
    </row>
    <row r="4" spans="1:21" ht="78" x14ac:dyDescent="0.35">
      <c r="A4" s="30">
        <v>1</v>
      </c>
      <c r="B4" s="34" t="s">
        <v>266</v>
      </c>
      <c r="C4" s="30" t="s">
        <v>268</v>
      </c>
      <c r="D4" s="35">
        <v>10834346</v>
      </c>
      <c r="E4" s="36">
        <v>181125226</v>
      </c>
      <c r="F4" s="37">
        <v>691015384</v>
      </c>
      <c r="G4" s="45" t="s">
        <v>222</v>
      </c>
      <c r="H4" s="46" t="s">
        <v>85</v>
      </c>
      <c r="I4" s="46" t="s">
        <v>86</v>
      </c>
      <c r="J4" s="46" t="s">
        <v>86</v>
      </c>
      <c r="K4" s="47" t="s">
        <v>396</v>
      </c>
      <c r="L4" s="48" t="s">
        <v>546</v>
      </c>
      <c r="M4" s="49">
        <f>25000000*0.85</f>
        <v>21250000</v>
      </c>
      <c r="N4" s="46">
        <v>2021</v>
      </c>
      <c r="O4" s="45" t="s">
        <v>547</v>
      </c>
      <c r="P4" s="46" t="s">
        <v>87</v>
      </c>
      <c r="Q4" s="46" t="s">
        <v>87</v>
      </c>
      <c r="R4" s="50" t="s">
        <v>823</v>
      </c>
      <c r="S4" s="51" t="s">
        <v>548</v>
      </c>
      <c r="T4" s="28"/>
      <c r="U4" s="11"/>
    </row>
    <row r="5" spans="1:21" ht="26" x14ac:dyDescent="0.35">
      <c r="A5" s="168">
        <v>2</v>
      </c>
      <c r="B5" s="174" t="s">
        <v>319</v>
      </c>
      <c r="C5" s="171" t="s">
        <v>79</v>
      </c>
      <c r="D5" s="175" t="s">
        <v>320</v>
      </c>
      <c r="E5" s="176" t="s">
        <v>321</v>
      </c>
      <c r="F5" s="173" t="s">
        <v>322</v>
      </c>
      <c r="G5" s="51" t="s">
        <v>288</v>
      </c>
      <c r="H5" s="44" t="s">
        <v>85</v>
      </c>
      <c r="I5" s="44" t="s">
        <v>86</v>
      </c>
      <c r="J5" s="44" t="s">
        <v>86</v>
      </c>
      <c r="K5" s="52" t="s">
        <v>143</v>
      </c>
      <c r="L5" s="53">
        <v>1000000</v>
      </c>
      <c r="M5" s="53">
        <f>L5*0.85</f>
        <v>850000</v>
      </c>
      <c r="N5" s="44">
        <v>2017</v>
      </c>
      <c r="O5" s="51" t="s">
        <v>549</v>
      </c>
      <c r="P5" s="44" t="s">
        <v>87</v>
      </c>
      <c r="Q5" s="44"/>
      <c r="R5" s="51" t="s">
        <v>144</v>
      </c>
      <c r="S5" s="44" t="s">
        <v>109</v>
      </c>
      <c r="T5" s="11"/>
      <c r="U5" s="11"/>
    </row>
    <row r="6" spans="1:21" ht="39" x14ac:dyDescent="0.35">
      <c r="A6" s="168"/>
      <c r="B6" s="174"/>
      <c r="C6" s="171"/>
      <c r="D6" s="175"/>
      <c r="E6" s="176"/>
      <c r="F6" s="173"/>
      <c r="G6" s="54" t="s">
        <v>289</v>
      </c>
      <c r="H6" s="55" t="s">
        <v>85</v>
      </c>
      <c r="I6" s="55" t="s">
        <v>86</v>
      </c>
      <c r="J6" s="55" t="s">
        <v>86</v>
      </c>
      <c r="K6" s="56" t="s">
        <v>145</v>
      </c>
      <c r="L6" s="57">
        <v>300000</v>
      </c>
      <c r="M6" s="57">
        <f t="shared" ref="M6:M29" si="0">L6*0.85</f>
        <v>255000</v>
      </c>
      <c r="N6" s="55">
        <v>2019</v>
      </c>
      <c r="O6" s="54" t="s">
        <v>449</v>
      </c>
      <c r="P6" s="55" t="s">
        <v>87</v>
      </c>
      <c r="Q6" s="55"/>
      <c r="R6" s="54" t="s">
        <v>144</v>
      </c>
      <c r="S6" s="55" t="s">
        <v>109</v>
      </c>
      <c r="T6" s="11"/>
      <c r="U6" s="11"/>
    </row>
    <row r="7" spans="1:21" ht="52" x14ac:dyDescent="0.35">
      <c r="A7" s="168"/>
      <c r="B7" s="174"/>
      <c r="C7" s="171"/>
      <c r="D7" s="175"/>
      <c r="E7" s="176"/>
      <c r="F7" s="173"/>
      <c r="G7" s="45" t="s">
        <v>478</v>
      </c>
      <c r="H7" s="44" t="s">
        <v>85</v>
      </c>
      <c r="I7" s="44" t="s">
        <v>86</v>
      </c>
      <c r="J7" s="44" t="s">
        <v>86</v>
      </c>
      <c r="K7" s="52" t="s">
        <v>550</v>
      </c>
      <c r="L7" s="58" t="s">
        <v>551</v>
      </c>
      <c r="M7" s="53">
        <f>68400000*0.85</f>
        <v>58140000</v>
      </c>
      <c r="N7" s="59" t="s">
        <v>552</v>
      </c>
      <c r="O7" s="54" t="s">
        <v>553</v>
      </c>
      <c r="P7" s="44" t="s">
        <v>87</v>
      </c>
      <c r="Q7" s="44"/>
      <c r="R7" s="51" t="s">
        <v>554</v>
      </c>
      <c r="S7" s="44" t="s">
        <v>109</v>
      </c>
      <c r="T7" s="11"/>
      <c r="U7" s="11"/>
    </row>
    <row r="8" spans="1:21" ht="65" x14ac:dyDescent="0.35">
      <c r="A8" s="168"/>
      <c r="B8" s="174"/>
      <c r="C8" s="171"/>
      <c r="D8" s="175"/>
      <c r="E8" s="176"/>
      <c r="F8" s="173"/>
      <c r="G8" s="45" t="s">
        <v>201</v>
      </c>
      <c r="H8" s="44" t="s">
        <v>85</v>
      </c>
      <c r="I8" s="44" t="s">
        <v>86</v>
      </c>
      <c r="J8" s="44" t="s">
        <v>86</v>
      </c>
      <c r="K8" s="52" t="s">
        <v>199</v>
      </c>
      <c r="L8" s="58" t="s">
        <v>555</v>
      </c>
      <c r="M8" s="53">
        <f>6000000*0.85</f>
        <v>5100000</v>
      </c>
      <c r="N8" s="60" t="s">
        <v>556</v>
      </c>
      <c r="O8" s="54" t="s">
        <v>557</v>
      </c>
      <c r="P8" s="44" t="s">
        <v>87</v>
      </c>
      <c r="Q8" s="44"/>
      <c r="R8" s="51" t="s">
        <v>558</v>
      </c>
      <c r="S8" s="44" t="s">
        <v>109</v>
      </c>
      <c r="T8" s="18"/>
      <c r="U8" s="11"/>
    </row>
    <row r="9" spans="1:21" ht="260" x14ac:dyDescent="0.35">
      <c r="A9" s="168"/>
      <c r="B9" s="174"/>
      <c r="C9" s="171"/>
      <c r="D9" s="175"/>
      <c r="E9" s="176"/>
      <c r="F9" s="173"/>
      <c r="G9" s="45" t="s">
        <v>202</v>
      </c>
      <c r="H9" s="44" t="s">
        <v>85</v>
      </c>
      <c r="I9" s="44" t="s">
        <v>86</v>
      </c>
      <c r="J9" s="44" t="s">
        <v>86</v>
      </c>
      <c r="K9" s="52" t="s">
        <v>212</v>
      </c>
      <c r="L9" s="58" t="s">
        <v>559</v>
      </c>
      <c r="M9" s="53">
        <f>8400000*0.85</f>
        <v>7140000</v>
      </c>
      <c r="N9" s="60" t="s">
        <v>556</v>
      </c>
      <c r="O9" s="54" t="s">
        <v>557</v>
      </c>
      <c r="P9" s="44" t="s">
        <v>87</v>
      </c>
      <c r="Q9" s="44" t="s">
        <v>87</v>
      </c>
      <c r="R9" s="51" t="s">
        <v>558</v>
      </c>
      <c r="S9" s="44" t="s">
        <v>109</v>
      </c>
      <c r="T9" s="11"/>
      <c r="U9" s="11"/>
    </row>
    <row r="10" spans="1:21" ht="39" x14ac:dyDescent="0.35">
      <c r="A10" s="168"/>
      <c r="B10" s="174"/>
      <c r="C10" s="171"/>
      <c r="D10" s="175"/>
      <c r="E10" s="176"/>
      <c r="F10" s="173"/>
      <c r="G10" s="45" t="s">
        <v>209</v>
      </c>
      <c r="H10" s="44" t="s">
        <v>85</v>
      </c>
      <c r="I10" s="44" t="s">
        <v>86</v>
      </c>
      <c r="J10" s="44" t="s">
        <v>86</v>
      </c>
      <c r="K10" s="52" t="s">
        <v>397</v>
      </c>
      <c r="L10" s="58" t="s">
        <v>560</v>
      </c>
      <c r="M10" s="53">
        <f>4200000*0.85</f>
        <v>3570000</v>
      </c>
      <c r="N10" s="60" t="s">
        <v>556</v>
      </c>
      <c r="O10" s="54" t="s">
        <v>557</v>
      </c>
      <c r="P10" s="44" t="s">
        <v>87</v>
      </c>
      <c r="Q10" s="44"/>
      <c r="R10" s="51" t="s">
        <v>558</v>
      </c>
      <c r="S10" s="44" t="s">
        <v>109</v>
      </c>
      <c r="T10" s="11"/>
      <c r="U10" s="11"/>
    </row>
    <row r="11" spans="1:21" ht="28" customHeight="1" x14ac:dyDescent="0.35">
      <c r="A11" s="168">
        <v>3</v>
      </c>
      <c r="B11" s="149" t="s">
        <v>323</v>
      </c>
      <c r="C11" s="171" t="s">
        <v>79</v>
      </c>
      <c r="D11" s="167">
        <v>72742364</v>
      </c>
      <c r="E11" s="172" t="s">
        <v>324</v>
      </c>
      <c r="F11" s="167">
        <v>666000212</v>
      </c>
      <c r="G11" s="54" t="s">
        <v>171</v>
      </c>
      <c r="H11" s="55" t="s">
        <v>85</v>
      </c>
      <c r="I11" s="55" t="s">
        <v>86</v>
      </c>
      <c r="J11" s="55" t="s">
        <v>86</v>
      </c>
      <c r="K11" s="56" t="s">
        <v>206</v>
      </c>
      <c r="L11" s="57">
        <v>3500000</v>
      </c>
      <c r="M11" s="57">
        <f t="shared" si="0"/>
        <v>2975000</v>
      </c>
      <c r="N11" s="55">
        <v>2019</v>
      </c>
      <c r="O11" s="55">
        <v>2022</v>
      </c>
      <c r="P11" s="55" t="s">
        <v>87</v>
      </c>
      <c r="Q11" s="55"/>
      <c r="R11" s="55"/>
      <c r="S11" s="55" t="s">
        <v>109</v>
      </c>
    </row>
    <row r="12" spans="1:21" ht="39" x14ac:dyDescent="0.35">
      <c r="A12" s="168"/>
      <c r="B12" s="149"/>
      <c r="C12" s="171"/>
      <c r="D12" s="167"/>
      <c r="E12" s="172"/>
      <c r="F12" s="167"/>
      <c r="G12" s="54" t="s">
        <v>267</v>
      </c>
      <c r="H12" s="55" t="s">
        <v>85</v>
      </c>
      <c r="I12" s="55" t="s">
        <v>86</v>
      </c>
      <c r="J12" s="55" t="s">
        <v>86</v>
      </c>
      <c r="K12" s="56" t="s">
        <v>207</v>
      </c>
      <c r="L12" s="57">
        <v>5000000</v>
      </c>
      <c r="M12" s="57">
        <f t="shared" si="0"/>
        <v>4250000</v>
      </c>
      <c r="N12" s="55">
        <v>2019</v>
      </c>
      <c r="O12" s="55">
        <v>2023</v>
      </c>
      <c r="P12" s="55" t="s">
        <v>87</v>
      </c>
      <c r="Q12" s="55"/>
      <c r="R12" s="55"/>
      <c r="S12" s="55" t="s">
        <v>109</v>
      </c>
    </row>
    <row r="13" spans="1:21" ht="52" x14ac:dyDescent="0.35">
      <c r="A13" s="168"/>
      <c r="B13" s="149"/>
      <c r="C13" s="171"/>
      <c r="D13" s="167"/>
      <c r="E13" s="172"/>
      <c r="F13" s="167"/>
      <c r="G13" s="55" t="s">
        <v>172</v>
      </c>
      <c r="H13" s="55" t="s">
        <v>85</v>
      </c>
      <c r="I13" s="55" t="s">
        <v>86</v>
      </c>
      <c r="J13" s="55" t="s">
        <v>86</v>
      </c>
      <c r="K13" s="56" t="s">
        <v>173</v>
      </c>
      <c r="L13" s="57">
        <v>800000</v>
      </c>
      <c r="M13" s="57">
        <f t="shared" si="0"/>
        <v>680000</v>
      </c>
      <c r="N13" s="55">
        <v>2019</v>
      </c>
      <c r="O13" s="55">
        <v>2023</v>
      </c>
      <c r="P13" s="55" t="s">
        <v>87</v>
      </c>
      <c r="Q13" s="55"/>
      <c r="R13" s="55"/>
      <c r="S13" s="55" t="s">
        <v>109</v>
      </c>
    </row>
    <row r="14" spans="1:21" ht="27.65" customHeight="1" x14ac:dyDescent="0.35">
      <c r="A14" s="168"/>
      <c r="B14" s="149"/>
      <c r="C14" s="171"/>
      <c r="D14" s="167"/>
      <c r="E14" s="172"/>
      <c r="F14" s="167"/>
      <c r="G14" s="54" t="s">
        <v>174</v>
      </c>
      <c r="H14" s="55" t="s">
        <v>85</v>
      </c>
      <c r="I14" s="55" t="s">
        <v>86</v>
      </c>
      <c r="J14" s="55" t="s">
        <v>86</v>
      </c>
      <c r="K14" s="56" t="s">
        <v>208</v>
      </c>
      <c r="L14" s="57">
        <v>2000000</v>
      </c>
      <c r="M14" s="57">
        <f t="shared" si="0"/>
        <v>1700000</v>
      </c>
      <c r="N14" s="55">
        <v>2019</v>
      </c>
      <c r="O14" s="55">
        <v>2023</v>
      </c>
      <c r="P14" s="55" t="s">
        <v>87</v>
      </c>
      <c r="Q14" s="55"/>
      <c r="R14" s="55"/>
      <c r="S14" s="55" t="s">
        <v>109</v>
      </c>
    </row>
    <row r="15" spans="1:21" ht="39" x14ac:dyDescent="0.35">
      <c r="A15" s="168"/>
      <c r="B15" s="149"/>
      <c r="C15" s="171"/>
      <c r="D15" s="167"/>
      <c r="E15" s="172"/>
      <c r="F15" s="167"/>
      <c r="G15" s="54" t="s">
        <v>175</v>
      </c>
      <c r="H15" s="55" t="s">
        <v>85</v>
      </c>
      <c r="I15" s="55" t="s">
        <v>86</v>
      </c>
      <c r="J15" s="55" t="s">
        <v>86</v>
      </c>
      <c r="K15" s="56" t="s">
        <v>176</v>
      </c>
      <c r="L15" s="57">
        <v>600000</v>
      </c>
      <c r="M15" s="57">
        <f t="shared" si="0"/>
        <v>510000</v>
      </c>
      <c r="N15" s="55">
        <v>2019</v>
      </c>
      <c r="O15" s="55">
        <v>2022</v>
      </c>
      <c r="P15" s="55" t="s">
        <v>87</v>
      </c>
      <c r="Q15" s="55"/>
      <c r="R15" s="55"/>
      <c r="S15" s="55" t="s">
        <v>109</v>
      </c>
    </row>
    <row r="16" spans="1:21" ht="26" x14ac:dyDescent="0.35">
      <c r="A16" s="168"/>
      <c r="B16" s="149"/>
      <c r="C16" s="171"/>
      <c r="D16" s="167"/>
      <c r="E16" s="172"/>
      <c r="F16" s="167"/>
      <c r="G16" s="54" t="s">
        <v>177</v>
      </c>
      <c r="H16" s="55" t="s">
        <v>85</v>
      </c>
      <c r="I16" s="55" t="s">
        <v>86</v>
      </c>
      <c r="J16" s="55" t="s">
        <v>86</v>
      </c>
      <c r="K16" s="56" t="s">
        <v>178</v>
      </c>
      <c r="L16" s="57">
        <v>400000</v>
      </c>
      <c r="M16" s="57">
        <f t="shared" si="0"/>
        <v>340000</v>
      </c>
      <c r="N16" s="55">
        <v>2019</v>
      </c>
      <c r="O16" s="55">
        <v>2021</v>
      </c>
      <c r="P16" s="55" t="s">
        <v>87</v>
      </c>
      <c r="Q16" s="55"/>
      <c r="R16" s="55"/>
      <c r="S16" s="55" t="s">
        <v>109</v>
      </c>
    </row>
    <row r="17" spans="1:20" ht="39" x14ac:dyDescent="0.35">
      <c r="A17" s="168"/>
      <c r="B17" s="149"/>
      <c r="C17" s="171"/>
      <c r="D17" s="167"/>
      <c r="E17" s="172"/>
      <c r="F17" s="167"/>
      <c r="G17" s="54" t="s">
        <v>179</v>
      </c>
      <c r="H17" s="55" t="s">
        <v>85</v>
      </c>
      <c r="I17" s="55" t="s">
        <v>86</v>
      </c>
      <c r="J17" s="55" t="s">
        <v>86</v>
      </c>
      <c r="K17" s="56" t="s">
        <v>180</v>
      </c>
      <c r="L17" s="57">
        <v>500000</v>
      </c>
      <c r="M17" s="57">
        <f t="shared" si="0"/>
        <v>425000</v>
      </c>
      <c r="N17" s="55">
        <v>2019</v>
      </c>
      <c r="O17" s="54" t="s">
        <v>286</v>
      </c>
      <c r="P17" s="55" t="s">
        <v>87</v>
      </c>
      <c r="Q17" s="55"/>
      <c r="R17" s="55"/>
      <c r="S17" s="55" t="s">
        <v>109</v>
      </c>
    </row>
    <row r="18" spans="1:20" ht="26" x14ac:dyDescent="0.35">
      <c r="A18" s="168"/>
      <c r="B18" s="149"/>
      <c r="C18" s="171"/>
      <c r="D18" s="167"/>
      <c r="E18" s="172"/>
      <c r="F18" s="167"/>
      <c r="G18" s="54" t="s">
        <v>181</v>
      </c>
      <c r="H18" s="55" t="s">
        <v>85</v>
      </c>
      <c r="I18" s="55" t="s">
        <v>86</v>
      </c>
      <c r="J18" s="55" t="s">
        <v>86</v>
      </c>
      <c r="K18" s="56" t="s">
        <v>182</v>
      </c>
      <c r="L18" s="57">
        <v>400000</v>
      </c>
      <c r="M18" s="57">
        <f t="shared" si="0"/>
        <v>340000</v>
      </c>
      <c r="N18" s="55">
        <v>2019</v>
      </c>
      <c r="O18" s="55">
        <v>2023</v>
      </c>
      <c r="P18" s="55" t="s">
        <v>87</v>
      </c>
      <c r="Q18" s="55"/>
      <c r="R18" s="55"/>
      <c r="S18" s="55" t="s">
        <v>109</v>
      </c>
    </row>
    <row r="19" spans="1:20" ht="65" x14ac:dyDescent="0.35">
      <c r="A19" s="168"/>
      <c r="B19" s="149"/>
      <c r="C19" s="171"/>
      <c r="D19" s="167"/>
      <c r="E19" s="172"/>
      <c r="F19" s="167"/>
      <c r="G19" s="50" t="s">
        <v>183</v>
      </c>
      <c r="H19" s="55" t="s">
        <v>85</v>
      </c>
      <c r="I19" s="55" t="s">
        <v>86</v>
      </c>
      <c r="J19" s="55" t="s">
        <v>86</v>
      </c>
      <c r="K19" s="56" t="s">
        <v>195</v>
      </c>
      <c r="L19" s="58">
        <v>40000000</v>
      </c>
      <c r="M19" s="57">
        <f t="shared" si="0"/>
        <v>34000000</v>
      </c>
      <c r="N19" s="55">
        <v>2020</v>
      </c>
      <c r="O19" s="55">
        <v>2022</v>
      </c>
      <c r="P19" s="55" t="s">
        <v>87</v>
      </c>
      <c r="Q19" s="55"/>
      <c r="R19" s="54" t="s">
        <v>200</v>
      </c>
      <c r="S19" s="55" t="s">
        <v>109</v>
      </c>
    </row>
    <row r="20" spans="1:20" ht="65" x14ac:dyDescent="0.35">
      <c r="A20" s="168"/>
      <c r="B20" s="149"/>
      <c r="C20" s="171"/>
      <c r="D20" s="167"/>
      <c r="E20" s="172"/>
      <c r="F20" s="167"/>
      <c r="G20" s="50" t="s">
        <v>201</v>
      </c>
      <c r="H20" s="55" t="s">
        <v>85</v>
      </c>
      <c r="I20" s="55" t="s">
        <v>86</v>
      </c>
      <c r="J20" s="55" t="s">
        <v>86</v>
      </c>
      <c r="K20" s="56" t="s">
        <v>199</v>
      </c>
      <c r="L20" s="58">
        <v>2500000</v>
      </c>
      <c r="M20" s="57">
        <f t="shared" si="0"/>
        <v>2125000</v>
      </c>
      <c r="N20" s="55">
        <v>2021</v>
      </c>
      <c r="O20" s="55">
        <v>2022</v>
      </c>
      <c r="P20" s="55" t="s">
        <v>87</v>
      </c>
      <c r="Q20" s="55"/>
      <c r="R20" s="54" t="s">
        <v>200</v>
      </c>
      <c r="S20" s="55" t="s">
        <v>109</v>
      </c>
    </row>
    <row r="21" spans="1:20" ht="260" x14ac:dyDescent="0.35">
      <c r="A21" s="168"/>
      <c r="B21" s="149"/>
      <c r="C21" s="171"/>
      <c r="D21" s="167"/>
      <c r="E21" s="172"/>
      <c r="F21" s="167"/>
      <c r="G21" s="50" t="s">
        <v>202</v>
      </c>
      <c r="H21" s="55" t="s">
        <v>85</v>
      </c>
      <c r="I21" s="55" t="s">
        <v>86</v>
      </c>
      <c r="J21" s="55" t="s">
        <v>86</v>
      </c>
      <c r="K21" s="56" t="s">
        <v>212</v>
      </c>
      <c r="L21" s="58">
        <v>7000000</v>
      </c>
      <c r="M21" s="57">
        <f t="shared" si="0"/>
        <v>5950000</v>
      </c>
      <c r="N21" s="55">
        <v>2021</v>
      </c>
      <c r="O21" s="55">
        <v>2022</v>
      </c>
      <c r="P21" s="55" t="s">
        <v>87</v>
      </c>
      <c r="Q21" s="55" t="s">
        <v>87</v>
      </c>
      <c r="R21" s="54" t="s">
        <v>200</v>
      </c>
      <c r="S21" s="55" t="s">
        <v>109</v>
      </c>
    </row>
    <row r="22" spans="1:20" ht="40.5" customHeight="1" x14ac:dyDescent="0.35">
      <c r="A22" s="168"/>
      <c r="B22" s="149"/>
      <c r="C22" s="171"/>
      <c r="D22" s="167"/>
      <c r="E22" s="172"/>
      <c r="F22" s="167"/>
      <c r="G22" s="50" t="s">
        <v>209</v>
      </c>
      <c r="H22" s="55" t="s">
        <v>85</v>
      </c>
      <c r="I22" s="55" t="s">
        <v>86</v>
      </c>
      <c r="J22" s="55" t="s">
        <v>86</v>
      </c>
      <c r="K22" s="56" t="s">
        <v>211</v>
      </c>
      <c r="L22" s="58">
        <v>100000</v>
      </c>
      <c r="M22" s="57">
        <f t="shared" si="0"/>
        <v>85000</v>
      </c>
      <c r="N22" s="55">
        <v>2021</v>
      </c>
      <c r="O22" s="55">
        <v>2022</v>
      </c>
      <c r="P22" s="55" t="s">
        <v>87</v>
      </c>
      <c r="Q22" s="55"/>
      <c r="R22" s="54" t="s">
        <v>200</v>
      </c>
      <c r="S22" s="55" t="s">
        <v>109</v>
      </c>
    </row>
    <row r="23" spans="1:20" ht="39" x14ac:dyDescent="0.35">
      <c r="A23" s="168"/>
      <c r="B23" s="149"/>
      <c r="C23" s="171"/>
      <c r="D23" s="167"/>
      <c r="E23" s="172"/>
      <c r="F23" s="167"/>
      <c r="G23" s="54" t="s">
        <v>184</v>
      </c>
      <c r="H23" s="55" t="s">
        <v>85</v>
      </c>
      <c r="I23" s="55" t="s">
        <v>86</v>
      </c>
      <c r="J23" s="55" t="s">
        <v>86</v>
      </c>
      <c r="K23" s="61" t="s">
        <v>185</v>
      </c>
      <c r="L23" s="57">
        <v>5000000</v>
      </c>
      <c r="M23" s="53"/>
      <c r="N23" s="55">
        <v>2021</v>
      </c>
      <c r="O23" s="55">
        <v>2023</v>
      </c>
      <c r="P23" s="55" t="s">
        <v>87</v>
      </c>
      <c r="Q23" s="44"/>
      <c r="R23" s="44"/>
      <c r="S23" s="44" t="s">
        <v>109</v>
      </c>
    </row>
    <row r="24" spans="1:20" ht="65" x14ac:dyDescent="0.35">
      <c r="A24" s="168"/>
      <c r="B24" s="149"/>
      <c r="C24" s="171"/>
      <c r="D24" s="167"/>
      <c r="E24" s="172"/>
      <c r="F24" s="167"/>
      <c r="G24" s="50" t="s">
        <v>222</v>
      </c>
      <c r="H24" s="62" t="s">
        <v>85</v>
      </c>
      <c r="I24" s="62" t="s">
        <v>86</v>
      </c>
      <c r="J24" s="62" t="s">
        <v>86</v>
      </c>
      <c r="K24" s="61" t="s">
        <v>227</v>
      </c>
      <c r="L24" s="63">
        <v>12000000</v>
      </c>
      <c r="M24" s="57">
        <f t="shared" si="0"/>
        <v>10200000</v>
      </c>
      <c r="N24" s="62">
        <v>2021</v>
      </c>
      <c r="O24" s="62">
        <v>2027</v>
      </c>
      <c r="P24" s="62" t="s">
        <v>87</v>
      </c>
      <c r="Q24" s="62" t="s">
        <v>87</v>
      </c>
      <c r="R24" s="50" t="s">
        <v>262</v>
      </c>
      <c r="S24" s="55" t="s">
        <v>109</v>
      </c>
    </row>
    <row r="25" spans="1:20" ht="52" x14ac:dyDescent="0.35">
      <c r="A25" s="168">
        <v>4</v>
      </c>
      <c r="B25" s="149" t="s">
        <v>325</v>
      </c>
      <c r="C25" s="171" t="s">
        <v>79</v>
      </c>
      <c r="D25" s="167">
        <v>49872192</v>
      </c>
      <c r="E25" s="172" t="s">
        <v>326</v>
      </c>
      <c r="F25" s="167">
        <v>600083420</v>
      </c>
      <c r="G25" s="51" t="s">
        <v>290</v>
      </c>
      <c r="H25" s="44" t="s">
        <v>85</v>
      </c>
      <c r="I25" s="44" t="s">
        <v>86</v>
      </c>
      <c r="J25" s="44" t="s">
        <v>86</v>
      </c>
      <c r="K25" s="52" t="s">
        <v>561</v>
      </c>
      <c r="L25" s="53">
        <v>1500000</v>
      </c>
      <c r="M25" s="53">
        <f t="shared" si="0"/>
        <v>1275000</v>
      </c>
      <c r="N25" s="44">
        <v>2019</v>
      </c>
      <c r="O25" s="44">
        <v>2023</v>
      </c>
      <c r="P25" s="44" t="s">
        <v>87</v>
      </c>
      <c r="Q25" s="44"/>
      <c r="R25" s="51" t="s">
        <v>562</v>
      </c>
      <c r="S25" s="54" t="s">
        <v>563</v>
      </c>
      <c r="T25" s="18"/>
    </row>
    <row r="26" spans="1:20" ht="52" x14ac:dyDescent="0.35">
      <c r="A26" s="168"/>
      <c r="B26" s="149"/>
      <c r="C26" s="171"/>
      <c r="D26" s="167"/>
      <c r="E26" s="172"/>
      <c r="F26" s="167"/>
      <c r="G26" s="51" t="s">
        <v>291</v>
      </c>
      <c r="H26" s="44" t="s">
        <v>85</v>
      </c>
      <c r="I26" s="44" t="s">
        <v>86</v>
      </c>
      <c r="J26" s="44" t="s">
        <v>86</v>
      </c>
      <c r="K26" s="52" t="s">
        <v>564</v>
      </c>
      <c r="L26" s="53">
        <v>300000</v>
      </c>
      <c r="M26" s="53">
        <f t="shared" si="0"/>
        <v>255000</v>
      </c>
      <c r="N26" s="44">
        <v>2019</v>
      </c>
      <c r="O26" s="44">
        <v>2023</v>
      </c>
      <c r="P26" s="44" t="s">
        <v>87</v>
      </c>
      <c r="Q26" s="44"/>
      <c r="R26" s="51" t="s">
        <v>562</v>
      </c>
      <c r="S26" s="54" t="s">
        <v>563</v>
      </c>
      <c r="T26" s="18"/>
    </row>
    <row r="27" spans="1:20" ht="65" x14ac:dyDescent="0.35">
      <c r="A27" s="168"/>
      <c r="B27" s="149"/>
      <c r="C27" s="171"/>
      <c r="D27" s="167"/>
      <c r="E27" s="172"/>
      <c r="F27" s="167"/>
      <c r="G27" s="51" t="s">
        <v>292</v>
      </c>
      <c r="H27" s="44" t="s">
        <v>85</v>
      </c>
      <c r="I27" s="44" t="s">
        <v>86</v>
      </c>
      <c r="J27" s="44" t="s">
        <v>86</v>
      </c>
      <c r="K27" s="52" t="s">
        <v>303</v>
      </c>
      <c r="L27" s="64" t="s">
        <v>565</v>
      </c>
      <c r="M27" s="53">
        <v>10200000</v>
      </c>
      <c r="N27" s="44">
        <v>2021</v>
      </c>
      <c r="O27" s="54" t="s">
        <v>566</v>
      </c>
      <c r="P27" s="44" t="s">
        <v>87</v>
      </c>
      <c r="Q27" s="44"/>
      <c r="R27" s="51" t="s">
        <v>562</v>
      </c>
      <c r="S27" s="54" t="s">
        <v>563</v>
      </c>
      <c r="T27" s="29"/>
    </row>
    <row r="28" spans="1:20" ht="52" x14ac:dyDescent="0.35">
      <c r="A28" s="168"/>
      <c r="B28" s="149"/>
      <c r="C28" s="171"/>
      <c r="D28" s="167"/>
      <c r="E28" s="172"/>
      <c r="F28" s="167"/>
      <c r="G28" s="51" t="s">
        <v>293</v>
      </c>
      <c r="H28" s="44" t="s">
        <v>85</v>
      </c>
      <c r="I28" s="44" t="s">
        <v>86</v>
      </c>
      <c r="J28" s="44" t="s">
        <v>86</v>
      </c>
      <c r="K28" s="52" t="s">
        <v>276</v>
      </c>
      <c r="L28" s="64" t="s">
        <v>567</v>
      </c>
      <c r="M28" s="53">
        <v>3400000</v>
      </c>
      <c r="N28" s="44">
        <v>2021</v>
      </c>
      <c r="O28" s="44">
        <v>2023</v>
      </c>
      <c r="P28" s="44" t="s">
        <v>87</v>
      </c>
      <c r="Q28" s="44"/>
      <c r="R28" s="51" t="s">
        <v>562</v>
      </c>
      <c r="S28" s="54" t="s">
        <v>563</v>
      </c>
      <c r="T28" s="18"/>
    </row>
    <row r="29" spans="1:20" ht="52" x14ac:dyDescent="0.35">
      <c r="A29" s="168"/>
      <c r="B29" s="149"/>
      <c r="C29" s="171"/>
      <c r="D29" s="167"/>
      <c r="E29" s="172"/>
      <c r="F29" s="167"/>
      <c r="G29" s="51" t="s">
        <v>294</v>
      </c>
      <c r="H29" s="44" t="s">
        <v>85</v>
      </c>
      <c r="I29" s="44" t="s">
        <v>86</v>
      </c>
      <c r="J29" s="44" t="s">
        <v>86</v>
      </c>
      <c r="K29" s="52" t="s">
        <v>203</v>
      </c>
      <c r="L29" s="49">
        <v>1000000</v>
      </c>
      <c r="M29" s="53">
        <f t="shared" si="0"/>
        <v>850000</v>
      </c>
      <c r="N29" s="44">
        <v>2021</v>
      </c>
      <c r="O29" s="54" t="s">
        <v>566</v>
      </c>
      <c r="P29" s="44" t="s">
        <v>87</v>
      </c>
      <c r="Q29" s="44"/>
      <c r="R29" s="51" t="s">
        <v>562</v>
      </c>
      <c r="S29" s="54" t="s">
        <v>563</v>
      </c>
      <c r="T29" s="18"/>
    </row>
    <row r="30" spans="1:20" ht="247" x14ac:dyDescent="0.35">
      <c r="A30" s="24">
        <v>5</v>
      </c>
      <c r="B30" s="16" t="s">
        <v>73</v>
      </c>
      <c r="C30" s="39" t="s">
        <v>79</v>
      </c>
      <c r="D30" s="40">
        <v>49872214</v>
      </c>
      <c r="E30" s="41">
        <v>600083446</v>
      </c>
      <c r="F30" s="40">
        <v>600083446</v>
      </c>
      <c r="G30" s="54" t="s">
        <v>204</v>
      </c>
      <c r="H30" s="55" t="s">
        <v>85</v>
      </c>
      <c r="I30" s="55" t="s">
        <v>86</v>
      </c>
      <c r="J30" s="55" t="s">
        <v>86</v>
      </c>
      <c r="K30" s="56" t="s">
        <v>188</v>
      </c>
      <c r="L30" s="65">
        <v>5000000</v>
      </c>
      <c r="M30" s="55"/>
      <c r="N30" s="55">
        <v>2020</v>
      </c>
      <c r="O30" s="55">
        <v>2024</v>
      </c>
      <c r="P30" s="55" t="s">
        <v>87</v>
      </c>
      <c r="Q30" s="55"/>
      <c r="R30" s="55" t="s">
        <v>110</v>
      </c>
      <c r="S30" s="44" t="s">
        <v>109</v>
      </c>
    </row>
    <row r="31" spans="1:20" ht="26" x14ac:dyDescent="0.35">
      <c r="A31" s="148">
        <v>6</v>
      </c>
      <c r="B31" s="149" t="s">
        <v>74</v>
      </c>
      <c r="C31" s="169"/>
      <c r="D31" s="167">
        <v>72743611</v>
      </c>
      <c r="E31" s="170">
        <v>600083560</v>
      </c>
      <c r="F31" s="167">
        <v>600083560</v>
      </c>
      <c r="G31" s="54" t="s">
        <v>146</v>
      </c>
      <c r="H31" s="55" t="s">
        <v>85</v>
      </c>
      <c r="I31" s="55" t="s">
        <v>86</v>
      </c>
      <c r="J31" s="55" t="s">
        <v>196</v>
      </c>
      <c r="K31" s="56" t="s">
        <v>147</v>
      </c>
      <c r="L31" s="58">
        <v>500000</v>
      </c>
      <c r="M31" s="57">
        <f>300000*0.85</f>
        <v>255000</v>
      </c>
      <c r="N31" s="54">
        <v>2019</v>
      </c>
      <c r="O31" s="54" t="s">
        <v>477</v>
      </c>
      <c r="P31" s="55" t="s">
        <v>87</v>
      </c>
      <c r="Q31" s="55"/>
      <c r="R31" s="55" t="s">
        <v>110</v>
      </c>
      <c r="S31" s="44"/>
    </row>
    <row r="32" spans="1:20" x14ac:dyDescent="0.35">
      <c r="A32" s="148"/>
      <c r="B32" s="149"/>
      <c r="C32" s="169"/>
      <c r="D32" s="167"/>
      <c r="E32" s="170"/>
      <c r="F32" s="167"/>
      <c r="G32" s="51" t="s">
        <v>475</v>
      </c>
      <c r="H32" s="44" t="s">
        <v>85</v>
      </c>
      <c r="I32" s="44" t="s">
        <v>86</v>
      </c>
      <c r="J32" s="44" t="s">
        <v>196</v>
      </c>
      <c r="K32" s="52" t="s">
        <v>476</v>
      </c>
      <c r="L32" s="49">
        <v>300000</v>
      </c>
      <c r="M32" s="53">
        <f>300000*85%</f>
        <v>255000</v>
      </c>
      <c r="N32" s="51">
        <v>2025</v>
      </c>
      <c r="O32" s="51">
        <v>2027</v>
      </c>
      <c r="P32" s="44"/>
      <c r="Q32" s="44"/>
      <c r="R32" s="44" t="s">
        <v>110</v>
      </c>
      <c r="S32" s="44" t="s">
        <v>109</v>
      </c>
    </row>
    <row r="33" spans="1:19" ht="74.25" customHeight="1" x14ac:dyDescent="0.35">
      <c r="A33" s="148"/>
      <c r="B33" s="149"/>
      <c r="C33" s="169"/>
      <c r="D33" s="167"/>
      <c r="E33" s="170"/>
      <c r="F33" s="167"/>
      <c r="G33" s="51" t="s">
        <v>499</v>
      </c>
      <c r="H33" s="44" t="s">
        <v>85</v>
      </c>
      <c r="I33" s="44" t="s">
        <v>86</v>
      </c>
      <c r="J33" s="44" t="s">
        <v>196</v>
      </c>
      <c r="K33" s="52" t="s">
        <v>500</v>
      </c>
      <c r="L33" s="49" t="s">
        <v>568</v>
      </c>
      <c r="M33" s="53">
        <f>3000000*0.85</f>
        <v>2550000</v>
      </c>
      <c r="N33" s="51" t="s">
        <v>569</v>
      </c>
      <c r="O33" s="51" t="s">
        <v>570</v>
      </c>
      <c r="P33" s="44" t="s">
        <v>87</v>
      </c>
      <c r="Q33" s="44"/>
      <c r="R33" s="44" t="s">
        <v>110</v>
      </c>
      <c r="S33" s="44"/>
    </row>
    <row r="34" spans="1:19" ht="38.15" customHeight="1" x14ac:dyDescent="0.35">
      <c r="A34" s="148"/>
      <c r="B34" s="149"/>
      <c r="C34" s="169"/>
      <c r="D34" s="167"/>
      <c r="E34" s="170"/>
      <c r="F34" s="167"/>
      <c r="G34" s="44" t="s">
        <v>149</v>
      </c>
      <c r="H34" s="44" t="s">
        <v>85</v>
      </c>
      <c r="I34" s="44" t="s">
        <v>86</v>
      </c>
      <c r="J34" s="44" t="s">
        <v>196</v>
      </c>
      <c r="K34" s="52" t="s">
        <v>148</v>
      </c>
      <c r="L34" s="53">
        <v>100000</v>
      </c>
      <c r="M34" s="53">
        <f t="shared" ref="M34:M52" si="1">L34*0.85</f>
        <v>85000</v>
      </c>
      <c r="N34" s="44">
        <v>2019</v>
      </c>
      <c r="O34" s="51" t="s">
        <v>571</v>
      </c>
      <c r="P34" s="44" t="s">
        <v>87</v>
      </c>
      <c r="Q34" s="44"/>
      <c r="R34" s="44" t="s">
        <v>110</v>
      </c>
      <c r="S34" s="44"/>
    </row>
    <row r="35" spans="1:19" ht="72.75" customHeight="1" x14ac:dyDescent="0.35">
      <c r="A35" s="148"/>
      <c r="B35" s="149"/>
      <c r="C35" s="169"/>
      <c r="D35" s="167"/>
      <c r="E35" s="170"/>
      <c r="F35" s="167"/>
      <c r="G35" s="51" t="s">
        <v>501</v>
      </c>
      <c r="H35" s="44" t="s">
        <v>85</v>
      </c>
      <c r="I35" s="44" t="s">
        <v>86</v>
      </c>
      <c r="J35" s="44" t="s">
        <v>196</v>
      </c>
      <c r="K35" s="66" t="s">
        <v>572</v>
      </c>
      <c r="L35" s="49" t="s">
        <v>573</v>
      </c>
      <c r="M35" s="53">
        <f>700000*0.85</f>
        <v>595000</v>
      </c>
      <c r="N35" s="44">
        <v>2019</v>
      </c>
      <c r="O35" s="51" t="s">
        <v>571</v>
      </c>
      <c r="P35" s="44" t="s">
        <v>87</v>
      </c>
      <c r="Q35" s="44"/>
      <c r="R35" s="44" t="s">
        <v>110</v>
      </c>
      <c r="S35" s="44"/>
    </row>
    <row r="36" spans="1:19" ht="39" x14ac:dyDescent="0.35">
      <c r="A36" s="148">
        <v>7</v>
      </c>
      <c r="B36" s="149" t="s">
        <v>539</v>
      </c>
      <c r="C36" s="169"/>
      <c r="D36" s="167">
        <v>70982210</v>
      </c>
      <c r="E36" s="170">
        <v>600083268</v>
      </c>
      <c r="F36" s="167">
        <v>600083268</v>
      </c>
      <c r="G36" s="51" t="s">
        <v>155</v>
      </c>
      <c r="H36" s="44" t="s">
        <v>85</v>
      </c>
      <c r="I36" s="44" t="s">
        <v>86</v>
      </c>
      <c r="J36" s="44" t="s">
        <v>129</v>
      </c>
      <c r="K36" s="52" t="s">
        <v>156</v>
      </c>
      <c r="L36" s="58" t="s">
        <v>574</v>
      </c>
      <c r="M36" s="53">
        <f>3000000*0.85</f>
        <v>2550000</v>
      </c>
      <c r="N36" s="51" t="s">
        <v>569</v>
      </c>
      <c r="O36" s="51" t="s">
        <v>575</v>
      </c>
      <c r="P36" s="44" t="s">
        <v>87</v>
      </c>
      <c r="Q36" s="44"/>
      <c r="R36" s="44" t="s">
        <v>110</v>
      </c>
      <c r="S36" s="44"/>
    </row>
    <row r="37" spans="1:19" ht="65" x14ac:dyDescent="0.35">
      <c r="A37" s="148"/>
      <c r="B37" s="149"/>
      <c r="C37" s="169"/>
      <c r="D37" s="167"/>
      <c r="E37" s="170"/>
      <c r="F37" s="167"/>
      <c r="G37" s="51" t="s">
        <v>157</v>
      </c>
      <c r="H37" s="44" t="s">
        <v>85</v>
      </c>
      <c r="I37" s="44" t="s">
        <v>86</v>
      </c>
      <c r="J37" s="44" t="s">
        <v>129</v>
      </c>
      <c r="K37" s="52" t="s">
        <v>158</v>
      </c>
      <c r="L37" s="49" t="s">
        <v>576</v>
      </c>
      <c r="M37" s="53">
        <f>1000000*0.85</f>
        <v>850000</v>
      </c>
      <c r="N37" s="51" t="s">
        <v>569</v>
      </c>
      <c r="O37" s="51" t="s">
        <v>575</v>
      </c>
      <c r="P37" s="44" t="s">
        <v>87</v>
      </c>
      <c r="Q37" s="44"/>
      <c r="R37" s="44" t="s">
        <v>110</v>
      </c>
      <c r="S37" s="44"/>
    </row>
    <row r="38" spans="1:19" ht="39" x14ac:dyDescent="0.35">
      <c r="A38" s="148"/>
      <c r="B38" s="149"/>
      <c r="C38" s="169"/>
      <c r="D38" s="167"/>
      <c r="E38" s="170"/>
      <c r="F38" s="167"/>
      <c r="G38" s="51" t="s">
        <v>159</v>
      </c>
      <c r="H38" s="44" t="s">
        <v>85</v>
      </c>
      <c r="I38" s="44" t="s">
        <v>86</v>
      </c>
      <c r="J38" s="44" t="s">
        <v>129</v>
      </c>
      <c r="K38" s="52" t="s">
        <v>160</v>
      </c>
      <c r="L38" s="49" t="s">
        <v>577</v>
      </c>
      <c r="M38" s="53">
        <f>1200000*0.85</f>
        <v>1020000</v>
      </c>
      <c r="N38" s="51" t="s">
        <v>569</v>
      </c>
      <c r="O38" s="51" t="s">
        <v>575</v>
      </c>
      <c r="P38" s="44" t="s">
        <v>87</v>
      </c>
      <c r="Q38" s="44"/>
      <c r="R38" s="44" t="s">
        <v>110</v>
      </c>
      <c r="S38" s="44"/>
    </row>
    <row r="39" spans="1:19" ht="39" x14ac:dyDescent="0.35">
      <c r="A39" s="148"/>
      <c r="B39" s="149"/>
      <c r="C39" s="169"/>
      <c r="D39" s="167"/>
      <c r="E39" s="170"/>
      <c r="F39" s="167"/>
      <c r="G39" s="51" t="s">
        <v>161</v>
      </c>
      <c r="H39" s="44" t="s">
        <v>85</v>
      </c>
      <c r="I39" s="44" t="s">
        <v>86</v>
      </c>
      <c r="J39" s="44" t="s">
        <v>129</v>
      </c>
      <c r="K39" s="52" t="s">
        <v>162</v>
      </c>
      <c r="L39" s="58" t="s">
        <v>578</v>
      </c>
      <c r="M39" s="53">
        <f>2800000*0.85</f>
        <v>2380000</v>
      </c>
      <c r="N39" s="51" t="s">
        <v>569</v>
      </c>
      <c r="O39" s="51" t="s">
        <v>575</v>
      </c>
      <c r="P39" s="44" t="s">
        <v>87</v>
      </c>
      <c r="Q39" s="44"/>
      <c r="R39" s="44" t="s">
        <v>110</v>
      </c>
      <c r="S39" s="44"/>
    </row>
    <row r="40" spans="1:19" ht="41.25" customHeight="1" x14ac:dyDescent="0.35">
      <c r="A40" s="148"/>
      <c r="B40" s="149"/>
      <c r="C40" s="169"/>
      <c r="D40" s="167"/>
      <c r="E40" s="170"/>
      <c r="F40" s="167"/>
      <c r="G40" s="44" t="s">
        <v>163</v>
      </c>
      <c r="H40" s="44" t="s">
        <v>85</v>
      </c>
      <c r="I40" s="44" t="s">
        <v>86</v>
      </c>
      <c r="J40" s="44" t="s">
        <v>129</v>
      </c>
      <c r="K40" s="52" t="s">
        <v>502</v>
      </c>
      <c r="L40" s="49" t="s">
        <v>579</v>
      </c>
      <c r="M40" s="53">
        <f>2000000*0.85</f>
        <v>1700000</v>
      </c>
      <c r="N40" s="51" t="s">
        <v>569</v>
      </c>
      <c r="O40" s="51" t="s">
        <v>575</v>
      </c>
      <c r="P40" s="44" t="s">
        <v>87</v>
      </c>
      <c r="Q40" s="44"/>
      <c r="R40" s="44" t="s">
        <v>110</v>
      </c>
      <c r="S40" s="44"/>
    </row>
    <row r="41" spans="1:19" ht="65" x14ac:dyDescent="0.35">
      <c r="A41" s="148"/>
      <c r="B41" s="149"/>
      <c r="C41" s="169"/>
      <c r="D41" s="167"/>
      <c r="E41" s="170"/>
      <c r="F41" s="167"/>
      <c r="G41" s="46" t="s">
        <v>164</v>
      </c>
      <c r="H41" s="44" t="s">
        <v>85</v>
      </c>
      <c r="I41" s="44" t="s">
        <v>86</v>
      </c>
      <c r="J41" s="44" t="s">
        <v>129</v>
      </c>
      <c r="K41" s="52" t="s">
        <v>165</v>
      </c>
      <c r="L41" s="53">
        <v>800000</v>
      </c>
      <c r="M41" s="53">
        <f t="shared" si="1"/>
        <v>680000</v>
      </c>
      <c r="N41" s="51" t="s">
        <v>569</v>
      </c>
      <c r="O41" s="51" t="s">
        <v>575</v>
      </c>
      <c r="P41" s="44" t="s">
        <v>87</v>
      </c>
      <c r="Q41" s="44"/>
      <c r="R41" s="51" t="s">
        <v>424</v>
      </c>
      <c r="S41" s="44"/>
    </row>
    <row r="42" spans="1:19" ht="65" x14ac:dyDescent="0.35">
      <c r="A42" s="148"/>
      <c r="B42" s="149"/>
      <c r="C42" s="169"/>
      <c r="D42" s="167"/>
      <c r="E42" s="170"/>
      <c r="F42" s="167"/>
      <c r="G42" s="46" t="s">
        <v>149</v>
      </c>
      <c r="H42" s="44" t="s">
        <v>85</v>
      </c>
      <c r="I42" s="44" t="s">
        <v>86</v>
      </c>
      <c r="J42" s="44" t="s">
        <v>296</v>
      </c>
      <c r="K42" s="66" t="s">
        <v>299</v>
      </c>
      <c r="L42" s="53">
        <v>500000</v>
      </c>
      <c r="M42" s="53">
        <f>500000*0.85</f>
        <v>425000</v>
      </c>
      <c r="N42" s="51" t="s">
        <v>580</v>
      </c>
      <c r="O42" s="51" t="s">
        <v>581</v>
      </c>
      <c r="P42" s="44" t="s">
        <v>87</v>
      </c>
      <c r="Q42" s="44"/>
      <c r="R42" s="51" t="s">
        <v>426</v>
      </c>
      <c r="S42" s="44"/>
    </row>
    <row r="43" spans="1:19" ht="195" x14ac:dyDescent="0.35">
      <c r="A43" s="148"/>
      <c r="B43" s="149"/>
      <c r="C43" s="169"/>
      <c r="D43" s="167"/>
      <c r="E43" s="170"/>
      <c r="F43" s="167"/>
      <c r="G43" s="54" t="s">
        <v>582</v>
      </c>
      <c r="H43" s="44" t="s">
        <v>85</v>
      </c>
      <c r="I43" s="44" t="s">
        <v>86</v>
      </c>
      <c r="J43" s="44" t="s">
        <v>129</v>
      </c>
      <c r="K43" s="52" t="s">
        <v>583</v>
      </c>
      <c r="L43" s="58" t="s">
        <v>584</v>
      </c>
      <c r="M43" s="53">
        <f>3500000*0.85</f>
        <v>2975000</v>
      </c>
      <c r="N43" s="51" t="s">
        <v>569</v>
      </c>
      <c r="O43" s="51" t="s">
        <v>575</v>
      </c>
      <c r="P43" s="44" t="s">
        <v>87</v>
      </c>
      <c r="Q43" s="44"/>
      <c r="R43" s="44" t="s">
        <v>110</v>
      </c>
      <c r="S43" s="44"/>
    </row>
    <row r="44" spans="1:19" ht="43.5" customHeight="1" x14ac:dyDescent="0.35">
      <c r="A44" s="148"/>
      <c r="B44" s="149"/>
      <c r="C44" s="169"/>
      <c r="D44" s="167"/>
      <c r="E44" s="170"/>
      <c r="F44" s="167"/>
      <c r="G44" s="44" t="s">
        <v>166</v>
      </c>
      <c r="H44" s="44" t="s">
        <v>85</v>
      </c>
      <c r="I44" s="44" t="s">
        <v>86</v>
      </c>
      <c r="J44" s="44" t="s">
        <v>129</v>
      </c>
      <c r="K44" s="52" t="s">
        <v>425</v>
      </c>
      <c r="L44" s="53">
        <v>500000</v>
      </c>
      <c r="M44" s="53">
        <f t="shared" si="1"/>
        <v>425000</v>
      </c>
      <c r="N44" s="51" t="s">
        <v>569</v>
      </c>
      <c r="O44" s="51" t="s">
        <v>575</v>
      </c>
      <c r="P44" s="44" t="s">
        <v>87</v>
      </c>
      <c r="Q44" s="44"/>
      <c r="R44" s="44" t="s">
        <v>110</v>
      </c>
      <c r="S44" s="44"/>
    </row>
    <row r="45" spans="1:19" ht="32.15" customHeight="1" x14ac:dyDescent="0.35">
      <c r="A45" s="148"/>
      <c r="B45" s="149"/>
      <c r="C45" s="169"/>
      <c r="D45" s="167"/>
      <c r="E45" s="170"/>
      <c r="F45" s="167"/>
      <c r="G45" s="44" t="s">
        <v>167</v>
      </c>
      <c r="H45" s="44" t="s">
        <v>85</v>
      </c>
      <c r="I45" s="44" t="s">
        <v>86</v>
      </c>
      <c r="J45" s="44" t="s">
        <v>129</v>
      </c>
      <c r="K45" s="52" t="s">
        <v>169</v>
      </c>
      <c r="L45" s="53">
        <v>500000</v>
      </c>
      <c r="M45" s="53">
        <f t="shared" si="1"/>
        <v>425000</v>
      </c>
      <c r="N45" s="44">
        <v>2021</v>
      </c>
      <c r="O45" s="44">
        <v>2027</v>
      </c>
      <c r="P45" s="44" t="s">
        <v>87</v>
      </c>
      <c r="Q45" s="44"/>
      <c r="R45" s="44" t="s">
        <v>110</v>
      </c>
      <c r="S45" s="44"/>
    </row>
    <row r="46" spans="1:19" ht="45.65" customHeight="1" x14ac:dyDescent="0.35">
      <c r="A46" s="148"/>
      <c r="B46" s="149"/>
      <c r="C46" s="169"/>
      <c r="D46" s="167"/>
      <c r="E46" s="170"/>
      <c r="F46" s="167"/>
      <c r="G46" s="44" t="s">
        <v>168</v>
      </c>
      <c r="H46" s="44" t="s">
        <v>85</v>
      </c>
      <c r="I46" s="44" t="s">
        <v>86</v>
      </c>
      <c r="J46" s="44" t="s">
        <v>129</v>
      </c>
      <c r="K46" s="52" t="s">
        <v>170</v>
      </c>
      <c r="L46" s="53">
        <v>1000000</v>
      </c>
      <c r="M46" s="53">
        <f t="shared" si="1"/>
        <v>850000</v>
      </c>
      <c r="N46" s="44">
        <v>2021</v>
      </c>
      <c r="O46" s="44">
        <v>2027</v>
      </c>
      <c r="P46" s="44" t="s">
        <v>87</v>
      </c>
      <c r="Q46" s="44"/>
      <c r="R46" s="44" t="s">
        <v>110</v>
      </c>
      <c r="S46" s="44"/>
    </row>
    <row r="47" spans="1:19" ht="43" customHeight="1" x14ac:dyDescent="0.35">
      <c r="A47" s="148">
        <v>8</v>
      </c>
      <c r="B47" s="149" t="s">
        <v>69</v>
      </c>
      <c r="C47" s="169"/>
      <c r="D47" s="167">
        <v>70983381</v>
      </c>
      <c r="E47" s="170">
        <v>600083683</v>
      </c>
      <c r="F47" s="167">
        <v>600083683</v>
      </c>
      <c r="G47" s="44" t="s">
        <v>121</v>
      </c>
      <c r="H47" s="44" t="s">
        <v>85</v>
      </c>
      <c r="I47" s="44" t="s">
        <v>86</v>
      </c>
      <c r="J47" s="44" t="s">
        <v>194</v>
      </c>
      <c r="K47" s="52" t="s">
        <v>386</v>
      </c>
      <c r="L47" s="53">
        <v>1000000</v>
      </c>
      <c r="M47" s="53">
        <f t="shared" si="1"/>
        <v>850000</v>
      </c>
      <c r="N47" s="44">
        <v>2020</v>
      </c>
      <c r="O47" s="44">
        <v>2027</v>
      </c>
      <c r="P47" s="44" t="s">
        <v>87</v>
      </c>
      <c r="Q47" s="44"/>
      <c r="R47" s="44" t="s">
        <v>110</v>
      </c>
      <c r="S47" s="44" t="s">
        <v>109</v>
      </c>
    </row>
    <row r="48" spans="1:19" ht="39" customHeight="1" x14ac:dyDescent="0.35">
      <c r="A48" s="148"/>
      <c r="B48" s="149"/>
      <c r="C48" s="169"/>
      <c r="D48" s="167"/>
      <c r="E48" s="170"/>
      <c r="F48" s="167"/>
      <c r="G48" s="51" t="s">
        <v>150</v>
      </c>
      <c r="H48" s="44" t="s">
        <v>85</v>
      </c>
      <c r="I48" s="44" t="s">
        <v>86</v>
      </c>
      <c r="J48" s="44" t="s">
        <v>194</v>
      </c>
      <c r="K48" s="52"/>
      <c r="L48" s="53">
        <v>1000000</v>
      </c>
      <c r="M48" s="53">
        <f t="shared" si="1"/>
        <v>850000</v>
      </c>
      <c r="N48" s="44">
        <v>2020</v>
      </c>
      <c r="O48" s="44">
        <v>2027</v>
      </c>
      <c r="P48" s="44" t="s">
        <v>87</v>
      </c>
      <c r="Q48" s="44"/>
      <c r="R48" s="44" t="s">
        <v>110</v>
      </c>
      <c r="S48" s="44" t="s">
        <v>109</v>
      </c>
    </row>
    <row r="49" spans="1:19" ht="65" x14ac:dyDescent="0.35">
      <c r="A49" s="148"/>
      <c r="B49" s="149"/>
      <c r="C49" s="169"/>
      <c r="D49" s="167"/>
      <c r="E49" s="170"/>
      <c r="F49" s="167"/>
      <c r="G49" s="51" t="s">
        <v>117</v>
      </c>
      <c r="H49" s="44" t="s">
        <v>221</v>
      </c>
      <c r="I49" s="44" t="s">
        <v>86</v>
      </c>
      <c r="J49" s="44" t="s">
        <v>194</v>
      </c>
      <c r="K49" s="52" t="s">
        <v>585</v>
      </c>
      <c r="L49" s="53">
        <v>1500000</v>
      </c>
      <c r="M49" s="53">
        <f t="shared" si="1"/>
        <v>1275000</v>
      </c>
      <c r="N49" s="44">
        <v>2020</v>
      </c>
      <c r="O49" s="44">
        <v>2027</v>
      </c>
      <c r="P49" s="44" t="s">
        <v>87</v>
      </c>
      <c r="Q49" s="44"/>
      <c r="R49" s="44" t="s">
        <v>110</v>
      </c>
      <c r="S49" s="44" t="s">
        <v>109</v>
      </c>
    </row>
    <row r="50" spans="1:19" ht="69" customHeight="1" x14ac:dyDescent="0.35">
      <c r="A50" s="25">
        <v>9</v>
      </c>
      <c r="B50" s="23" t="s">
        <v>70</v>
      </c>
      <c r="C50" s="17"/>
      <c r="D50" s="21">
        <v>70921768</v>
      </c>
      <c r="E50" s="22">
        <v>600083926</v>
      </c>
      <c r="F50" s="21">
        <v>600083926</v>
      </c>
      <c r="G50" s="67"/>
      <c r="H50" s="68"/>
      <c r="I50" s="68"/>
      <c r="J50" s="68"/>
      <c r="K50" s="67"/>
      <c r="L50" s="69"/>
      <c r="M50" s="69"/>
      <c r="N50" s="68"/>
      <c r="O50" s="68"/>
      <c r="P50" s="68"/>
      <c r="Q50" s="68"/>
      <c r="R50" s="68"/>
      <c r="S50" s="68"/>
    </row>
    <row r="51" spans="1:19" ht="130" x14ac:dyDescent="0.35">
      <c r="A51" s="145">
        <v>10</v>
      </c>
      <c r="B51" s="158" t="s">
        <v>71</v>
      </c>
      <c r="C51" s="156" t="s">
        <v>395</v>
      </c>
      <c r="D51" s="152">
        <v>25485920</v>
      </c>
      <c r="E51" s="154">
        <v>691005371</v>
      </c>
      <c r="F51" s="152">
        <v>691005371</v>
      </c>
      <c r="G51" s="54" t="s">
        <v>133</v>
      </c>
      <c r="H51" s="55" t="s">
        <v>85</v>
      </c>
      <c r="I51" s="55" t="s">
        <v>86</v>
      </c>
      <c r="J51" s="55" t="s">
        <v>86</v>
      </c>
      <c r="K51" s="56" t="s">
        <v>134</v>
      </c>
      <c r="L51" s="57">
        <v>15000000</v>
      </c>
      <c r="M51" s="57">
        <f t="shared" si="1"/>
        <v>12750000</v>
      </c>
      <c r="N51" s="55">
        <v>2020</v>
      </c>
      <c r="O51" s="55">
        <v>2025</v>
      </c>
      <c r="P51" s="55" t="s">
        <v>87</v>
      </c>
      <c r="Q51" s="55"/>
      <c r="R51" s="55" t="s">
        <v>187</v>
      </c>
      <c r="S51" s="55" t="s">
        <v>109</v>
      </c>
    </row>
    <row r="52" spans="1:19" ht="140.25" customHeight="1" x14ac:dyDescent="0.35">
      <c r="A52" s="146"/>
      <c r="B52" s="159"/>
      <c r="C52" s="157"/>
      <c r="D52" s="153"/>
      <c r="E52" s="155"/>
      <c r="F52" s="153"/>
      <c r="G52" s="54" t="s">
        <v>312</v>
      </c>
      <c r="H52" s="55" t="s">
        <v>85</v>
      </c>
      <c r="I52" s="55" t="s">
        <v>86</v>
      </c>
      <c r="J52" s="55" t="s">
        <v>86</v>
      </c>
      <c r="K52" s="56" t="s">
        <v>313</v>
      </c>
      <c r="L52" s="57">
        <v>90000000</v>
      </c>
      <c r="M52" s="57">
        <f t="shared" si="1"/>
        <v>76500000</v>
      </c>
      <c r="N52" s="55">
        <v>2021</v>
      </c>
      <c r="O52" s="55">
        <v>2027</v>
      </c>
      <c r="P52" s="55" t="s">
        <v>87</v>
      </c>
      <c r="Q52" s="55"/>
      <c r="R52" s="55"/>
      <c r="S52" s="55" t="s">
        <v>109</v>
      </c>
    </row>
    <row r="53" spans="1:19" ht="136.5" customHeight="1" x14ac:dyDescent="0.35">
      <c r="A53" s="146"/>
      <c r="B53" s="159"/>
      <c r="C53" s="157"/>
      <c r="D53" s="153"/>
      <c r="E53" s="155"/>
      <c r="F53" s="153"/>
      <c r="G53" s="51" t="s">
        <v>398</v>
      </c>
      <c r="H53" s="44" t="s">
        <v>85</v>
      </c>
      <c r="I53" s="44" t="s">
        <v>86</v>
      </c>
      <c r="J53" s="44" t="s">
        <v>86</v>
      </c>
      <c r="K53" s="52" t="s">
        <v>399</v>
      </c>
      <c r="L53" s="53">
        <v>5000000</v>
      </c>
      <c r="M53" s="53">
        <f>L53*0.85</f>
        <v>4250000</v>
      </c>
      <c r="N53" s="44">
        <v>2023</v>
      </c>
      <c r="O53" s="44">
        <v>2027</v>
      </c>
      <c r="P53" s="44"/>
      <c r="Q53" s="44" t="s">
        <v>87</v>
      </c>
      <c r="R53" s="44" t="s">
        <v>205</v>
      </c>
      <c r="S53" s="44" t="s">
        <v>109</v>
      </c>
    </row>
    <row r="54" spans="1:19" ht="82.5" customHeight="1" x14ac:dyDescent="0.35">
      <c r="A54" s="146"/>
      <c r="B54" s="159"/>
      <c r="C54" s="157"/>
      <c r="D54" s="153"/>
      <c r="E54" s="155"/>
      <c r="F54" s="153"/>
      <c r="G54" s="51" t="s">
        <v>391</v>
      </c>
      <c r="H54" s="44" t="s">
        <v>85</v>
      </c>
      <c r="I54" s="44" t="s">
        <v>86</v>
      </c>
      <c r="J54" s="44" t="s">
        <v>86</v>
      </c>
      <c r="K54" s="52" t="s">
        <v>393</v>
      </c>
      <c r="L54" s="53">
        <v>12000000</v>
      </c>
      <c r="M54" s="53">
        <f>L54*0.85</f>
        <v>10200000</v>
      </c>
      <c r="N54" s="44">
        <v>2024</v>
      </c>
      <c r="O54" s="44">
        <v>2027</v>
      </c>
      <c r="P54" s="44" t="s">
        <v>87</v>
      </c>
      <c r="Q54" s="44" t="s">
        <v>87</v>
      </c>
      <c r="R54" s="44" t="s">
        <v>205</v>
      </c>
      <c r="S54" s="44" t="s">
        <v>109</v>
      </c>
    </row>
    <row r="55" spans="1:19" ht="65" x14ac:dyDescent="0.35">
      <c r="A55" s="146"/>
      <c r="B55" s="159"/>
      <c r="C55" s="157"/>
      <c r="D55" s="153"/>
      <c r="E55" s="155"/>
      <c r="F55" s="153"/>
      <c r="G55" s="51" t="s">
        <v>315</v>
      </c>
      <c r="H55" s="44" t="s">
        <v>85</v>
      </c>
      <c r="I55" s="44" t="s">
        <v>86</v>
      </c>
      <c r="J55" s="44" t="s">
        <v>86</v>
      </c>
      <c r="K55" s="52" t="s">
        <v>317</v>
      </c>
      <c r="L55" s="53">
        <v>3000000</v>
      </c>
      <c r="M55" s="53">
        <f>L55*0.85</f>
        <v>2550000</v>
      </c>
      <c r="N55" s="44">
        <v>2023</v>
      </c>
      <c r="O55" s="44">
        <v>2027</v>
      </c>
      <c r="P55" s="44"/>
      <c r="Q55" s="44" t="s">
        <v>87</v>
      </c>
      <c r="R55" s="44" t="s">
        <v>205</v>
      </c>
      <c r="S55" s="44" t="s">
        <v>109</v>
      </c>
    </row>
    <row r="56" spans="1:19" ht="71.5" customHeight="1" x14ac:dyDescent="0.35">
      <c r="A56" s="148">
        <v>11</v>
      </c>
      <c r="B56" s="149" t="s">
        <v>82</v>
      </c>
      <c r="C56" s="150" t="s">
        <v>394</v>
      </c>
      <c r="D56" s="147">
        <v>28740726</v>
      </c>
      <c r="E56" s="151">
        <v>181027313</v>
      </c>
      <c r="F56" s="147">
        <v>691002941</v>
      </c>
      <c r="G56" s="51" t="s">
        <v>391</v>
      </c>
      <c r="H56" s="44" t="s">
        <v>85</v>
      </c>
      <c r="I56" s="44" t="s">
        <v>86</v>
      </c>
      <c r="J56" s="44" t="s">
        <v>86</v>
      </c>
      <c r="K56" s="52" t="s">
        <v>392</v>
      </c>
      <c r="L56" s="53">
        <v>12000000</v>
      </c>
      <c r="M56" s="53">
        <v>10200000</v>
      </c>
      <c r="N56" s="44">
        <v>2024</v>
      </c>
      <c r="O56" s="44">
        <v>2027</v>
      </c>
      <c r="P56" s="44" t="s">
        <v>87</v>
      </c>
      <c r="Q56" s="44" t="s">
        <v>87</v>
      </c>
      <c r="R56" s="44" t="s">
        <v>205</v>
      </c>
      <c r="S56" s="44" t="s">
        <v>109</v>
      </c>
    </row>
    <row r="57" spans="1:19" ht="56.15" customHeight="1" x14ac:dyDescent="0.35">
      <c r="A57" s="148"/>
      <c r="B57" s="149"/>
      <c r="C57" s="150"/>
      <c r="D57" s="147"/>
      <c r="E57" s="151"/>
      <c r="F57" s="147"/>
      <c r="G57" s="51" t="s">
        <v>316</v>
      </c>
      <c r="H57" s="44" t="s">
        <v>85</v>
      </c>
      <c r="I57" s="44" t="s">
        <v>86</v>
      </c>
      <c r="J57" s="44" t="s">
        <v>86</v>
      </c>
      <c r="K57" s="52" t="s">
        <v>316</v>
      </c>
      <c r="L57" s="53">
        <v>3000000</v>
      </c>
      <c r="M57" s="53">
        <f>L57*0.85</f>
        <v>2550000</v>
      </c>
      <c r="N57" s="44">
        <v>2023</v>
      </c>
      <c r="O57" s="44">
        <v>2027</v>
      </c>
      <c r="P57" s="44"/>
      <c r="Q57" s="44" t="s">
        <v>87</v>
      </c>
      <c r="R57" s="44" t="s">
        <v>205</v>
      </c>
      <c r="S57" s="44" t="s">
        <v>109</v>
      </c>
    </row>
  </sheetData>
  <mergeCells count="60">
    <mergeCell ref="F5:F10"/>
    <mergeCell ref="A11:A24"/>
    <mergeCell ref="B11:B24"/>
    <mergeCell ref="C11:C24"/>
    <mergeCell ref="D11:D24"/>
    <mergeCell ref="E11:E24"/>
    <mergeCell ref="F11:F24"/>
    <mergeCell ref="A5:A10"/>
    <mergeCell ref="B5:B10"/>
    <mergeCell ref="C5:C10"/>
    <mergeCell ref="D5:D10"/>
    <mergeCell ref="E5:E10"/>
    <mergeCell ref="B36:B46"/>
    <mergeCell ref="C36:C46"/>
    <mergeCell ref="D36:D46"/>
    <mergeCell ref="E36:E46"/>
    <mergeCell ref="B25:B29"/>
    <mergeCell ref="C25:C29"/>
    <mergeCell ref="D25:D29"/>
    <mergeCell ref="E25:E29"/>
    <mergeCell ref="F25:F29"/>
    <mergeCell ref="A25:A29"/>
    <mergeCell ref="A47:A49"/>
    <mergeCell ref="B47:B49"/>
    <mergeCell ref="C47:C49"/>
    <mergeCell ref="D47:D49"/>
    <mergeCell ref="E47:E49"/>
    <mergeCell ref="F47:F49"/>
    <mergeCell ref="F36:F46"/>
    <mergeCell ref="A31:A35"/>
    <mergeCell ref="B31:B35"/>
    <mergeCell ref="C31:C35"/>
    <mergeCell ref="D31:D35"/>
    <mergeCell ref="E31:E35"/>
    <mergeCell ref="F31:F35"/>
    <mergeCell ref="A36:A46"/>
    <mergeCell ref="N2:O2"/>
    <mergeCell ref="P2:Q2"/>
    <mergeCell ref="R2:S2"/>
    <mergeCell ref="A1:S1"/>
    <mergeCell ref="A2:A3"/>
    <mergeCell ref="B2:F2"/>
    <mergeCell ref="G2:G3"/>
    <mergeCell ref="J2:J3"/>
    <mergeCell ref="K2:K3"/>
    <mergeCell ref="L2:M2"/>
    <mergeCell ref="H2:H3"/>
    <mergeCell ref="I2:I3"/>
    <mergeCell ref="A51:A55"/>
    <mergeCell ref="F56:F57"/>
    <mergeCell ref="A56:A57"/>
    <mergeCell ref="B56:B57"/>
    <mergeCell ref="C56:C57"/>
    <mergeCell ref="D56:D57"/>
    <mergeCell ref="E56:E57"/>
    <mergeCell ref="F51:F55"/>
    <mergeCell ref="E51:E55"/>
    <mergeCell ref="D51:D55"/>
    <mergeCell ref="C51:C55"/>
    <mergeCell ref="B51:B55"/>
  </mergeCells>
  <pageMargins left="0.23622047244094491" right="0.23622047244094491" top="0.74803149606299213" bottom="0.74803149606299213" header="0.31496062992125984" footer="0.31496062992125984"/>
  <pageSetup paperSize="8" scale="75" fitToHeight="0" orientation="landscape" r:id="rId1"/>
  <headerFooter>
    <oddFooter>Stránka &amp;P z &amp;N</oddFooter>
  </headerFooter>
  <rowBreaks count="4" manualBreakCount="4">
    <brk id="10" max="18" man="1"/>
    <brk id="24" max="18" man="1"/>
    <brk id="35" max="18" man="1"/>
    <brk id="49" max="18"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228"/>
  <sheetViews>
    <sheetView tabSelected="1" view="pageBreakPreview" zoomScale="85" zoomScaleNormal="25" zoomScaleSheetLayoutView="85" zoomScalePageLayoutView="71" workbookViewId="0">
      <pane xSplit="6" ySplit="4" topLeftCell="G50" activePane="bottomRight" state="frozen"/>
      <selection pane="topRight" activeCell="G1" sqref="G1"/>
      <selection pane="bottomLeft" activeCell="A5" sqref="A5"/>
      <selection pane="bottomRight" activeCell="G25" sqref="G25"/>
    </sheetView>
  </sheetViews>
  <sheetFormatPr defaultColWidth="9.26953125" defaultRowHeight="14.5" x14ac:dyDescent="0.35"/>
  <cols>
    <col min="1" max="1" width="6.54296875" style="3" customWidth="1"/>
    <col min="2" max="2" width="12.453125" style="3" customWidth="1"/>
    <col min="3" max="3" width="12.1796875" style="3" customWidth="1"/>
    <col min="4" max="4" width="10.54296875" style="3" customWidth="1"/>
    <col min="5" max="5" width="13.1796875" style="3" customWidth="1"/>
    <col min="6" max="6" width="12.1796875" style="3" customWidth="1"/>
    <col min="7" max="7" width="28.1796875" style="3" customWidth="1"/>
    <col min="8" max="9" width="14.26953125" style="3" customWidth="1"/>
    <col min="10" max="10" width="10.81640625" style="3" customWidth="1"/>
    <col min="11" max="11" width="36.1796875" style="3" customWidth="1"/>
    <col min="12" max="12" width="16.54296875" style="3" customWidth="1"/>
    <col min="13" max="13" width="14.81640625" style="3" customWidth="1"/>
    <col min="14" max="14" width="9.26953125" style="3" customWidth="1"/>
    <col min="15" max="15" width="9.26953125" style="3"/>
    <col min="16" max="16" width="8.453125" style="3" customWidth="1"/>
    <col min="17" max="19" width="10.453125" style="3" customWidth="1"/>
    <col min="20" max="21" width="13.453125" style="3" customWidth="1"/>
    <col min="22" max="23" width="14" style="3" customWidth="1"/>
    <col min="24" max="24" width="12.26953125" style="3" customWidth="1"/>
    <col min="25" max="25" width="14.7265625" style="3" customWidth="1"/>
    <col min="26" max="26" width="13.453125" style="3" customWidth="1"/>
    <col min="27" max="16384" width="9.26953125" style="3"/>
  </cols>
  <sheetData>
    <row r="1" spans="1:27" ht="18" customHeight="1" x14ac:dyDescent="0.45">
      <c r="A1" s="162" t="s">
        <v>35</v>
      </c>
      <c r="B1" s="162"/>
      <c r="C1" s="162"/>
      <c r="D1" s="162"/>
      <c r="E1" s="162"/>
      <c r="F1" s="162"/>
      <c r="G1" s="162"/>
      <c r="H1" s="162"/>
      <c r="I1" s="162"/>
      <c r="J1" s="162"/>
      <c r="K1" s="162"/>
      <c r="L1" s="162"/>
      <c r="M1" s="162"/>
      <c r="N1" s="162"/>
      <c r="O1" s="162"/>
      <c r="P1" s="162"/>
      <c r="Q1" s="162"/>
      <c r="R1" s="162"/>
      <c r="S1" s="162"/>
      <c r="T1" s="162"/>
      <c r="U1" s="162"/>
      <c r="V1" s="162"/>
      <c r="W1" s="162"/>
      <c r="X1" s="162"/>
      <c r="Y1" s="162"/>
      <c r="Z1" s="162"/>
    </row>
    <row r="2" spans="1:27" s="9" customFormat="1" ht="27" customHeight="1" x14ac:dyDescent="0.35">
      <c r="A2" s="163" t="s">
        <v>12</v>
      </c>
      <c r="B2" s="164" t="s">
        <v>13</v>
      </c>
      <c r="C2" s="164"/>
      <c r="D2" s="164"/>
      <c r="E2" s="164"/>
      <c r="F2" s="164"/>
      <c r="G2" s="165" t="s">
        <v>14</v>
      </c>
      <c r="H2" s="161" t="s">
        <v>36</v>
      </c>
      <c r="I2" s="161" t="s">
        <v>54</v>
      </c>
      <c r="J2" s="163" t="s">
        <v>16</v>
      </c>
      <c r="K2" s="163" t="s">
        <v>17</v>
      </c>
      <c r="L2" s="166" t="s">
        <v>37</v>
      </c>
      <c r="M2" s="166"/>
      <c r="N2" s="160" t="s">
        <v>19</v>
      </c>
      <c r="O2" s="160"/>
      <c r="P2" s="161" t="s">
        <v>20</v>
      </c>
      <c r="Q2" s="161"/>
      <c r="R2" s="161"/>
      <c r="S2" s="161"/>
      <c r="T2" s="161"/>
      <c r="U2" s="161"/>
      <c r="V2" s="161"/>
      <c r="W2" s="161"/>
      <c r="X2" s="161"/>
      <c r="Y2" s="160" t="s">
        <v>21</v>
      </c>
      <c r="Z2" s="160"/>
    </row>
    <row r="3" spans="1:27" ht="14.9" customHeight="1" x14ac:dyDescent="0.35">
      <c r="A3" s="163"/>
      <c r="B3" s="163" t="s">
        <v>22</v>
      </c>
      <c r="C3" s="163" t="s">
        <v>23</v>
      </c>
      <c r="D3" s="163" t="s">
        <v>24</v>
      </c>
      <c r="E3" s="163" t="s">
        <v>25</v>
      </c>
      <c r="F3" s="163" t="s">
        <v>26</v>
      </c>
      <c r="G3" s="165"/>
      <c r="H3" s="161"/>
      <c r="I3" s="161"/>
      <c r="J3" s="163"/>
      <c r="K3" s="163"/>
      <c r="L3" s="178" t="s">
        <v>27</v>
      </c>
      <c r="M3" s="178" t="s">
        <v>28</v>
      </c>
      <c r="N3" s="178" t="s">
        <v>29</v>
      </c>
      <c r="O3" s="178" t="s">
        <v>30</v>
      </c>
      <c r="P3" s="163" t="s">
        <v>38</v>
      </c>
      <c r="Q3" s="163"/>
      <c r="R3" s="163"/>
      <c r="S3" s="163"/>
      <c r="T3" s="177" t="s">
        <v>39</v>
      </c>
      <c r="U3" s="177" t="s">
        <v>304</v>
      </c>
      <c r="V3" s="177" t="s">
        <v>57</v>
      </c>
      <c r="W3" s="177" t="s">
        <v>40</v>
      </c>
      <c r="X3" s="177" t="s">
        <v>56</v>
      </c>
      <c r="Y3" s="178" t="s">
        <v>33</v>
      </c>
      <c r="Z3" s="178" t="s">
        <v>34</v>
      </c>
    </row>
    <row r="4" spans="1:27" ht="63.65" customHeight="1" x14ac:dyDescent="0.35">
      <c r="A4" s="163"/>
      <c r="B4" s="163"/>
      <c r="C4" s="163"/>
      <c r="D4" s="163"/>
      <c r="E4" s="163"/>
      <c r="F4" s="163"/>
      <c r="G4" s="165"/>
      <c r="H4" s="161"/>
      <c r="I4" s="161"/>
      <c r="J4" s="163"/>
      <c r="K4" s="163"/>
      <c r="L4" s="178"/>
      <c r="M4" s="178"/>
      <c r="N4" s="178"/>
      <c r="O4" s="178"/>
      <c r="P4" s="32" t="s">
        <v>52</v>
      </c>
      <c r="Q4" s="32" t="s">
        <v>305</v>
      </c>
      <c r="R4" s="32" t="s">
        <v>41</v>
      </c>
      <c r="S4" s="32" t="s">
        <v>306</v>
      </c>
      <c r="T4" s="177"/>
      <c r="U4" s="177"/>
      <c r="V4" s="177"/>
      <c r="W4" s="177"/>
      <c r="X4" s="177"/>
      <c r="Y4" s="178"/>
      <c r="Z4" s="178"/>
    </row>
    <row r="5" spans="1:27" ht="52" customHeight="1" x14ac:dyDescent="0.35">
      <c r="A5" s="198">
        <v>1</v>
      </c>
      <c r="B5" s="158" t="s">
        <v>327</v>
      </c>
      <c r="C5" s="192" t="s">
        <v>79</v>
      </c>
      <c r="D5" s="152">
        <v>49872184</v>
      </c>
      <c r="E5" s="154">
        <v>600083667</v>
      </c>
      <c r="F5" s="152">
        <v>600083667</v>
      </c>
      <c r="G5" s="50" t="s">
        <v>586</v>
      </c>
      <c r="H5" s="44" t="s">
        <v>85</v>
      </c>
      <c r="I5" s="44" t="s">
        <v>86</v>
      </c>
      <c r="J5" s="44" t="s">
        <v>86</v>
      </c>
      <c r="K5" s="47" t="s">
        <v>587</v>
      </c>
      <c r="L5" s="70" t="s">
        <v>588</v>
      </c>
      <c r="M5" s="71">
        <f>6000000*0.85</f>
        <v>5100000</v>
      </c>
      <c r="N5" s="45" t="s">
        <v>589</v>
      </c>
      <c r="O5" s="50" t="s">
        <v>590</v>
      </c>
      <c r="P5" s="44" t="s">
        <v>87</v>
      </c>
      <c r="Q5" s="44" t="s">
        <v>87</v>
      </c>
      <c r="R5" s="44" t="s">
        <v>87</v>
      </c>
      <c r="S5" s="44" t="s">
        <v>87</v>
      </c>
      <c r="T5" s="44"/>
      <c r="U5" s="44"/>
      <c r="V5" s="44" t="s">
        <v>87</v>
      </c>
      <c r="W5" s="44"/>
      <c r="X5" s="44"/>
      <c r="Y5" s="54" t="s">
        <v>591</v>
      </c>
      <c r="Z5" s="51" t="s">
        <v>548</v>
      </c>
      <c r="AA5" s="18"/>
    </row>
    <row r="6" spans="1:27" ht="39" x14ac:dyDescent="0.35">
      <c r="A6" s="199"/>
      <c r="B6" s="159"/>
      <c r="C6" s="193"/>
      <c r="D6" s="153"/>
      <c r="E6" s="155"/>
      <c r="F6" s="153"/>
      <c r="G6" s="54" t="s">
        <v>89</v>
      </c>
      <c r="H6" s="55" t="s">
        <v>85</v>
      </c>
      <c r="I6" s="55" t="s">
        <v>86</v>
      </c>
      <c r="J6" s="55" t="s">
        <v>86</v>
      </c>
      <c r="K6" s="56" t="s">
        <v>228</v>
      </c>
      <c r="L6" s="59">
        <v>1500000</v>
      </c>
      <c r="M6" s="72"/>
      <c r="N6" s="54">
        <v>2020</v>
      </c>
      <c r="O6" s="54">
        <v>2024</v>
      </c>
      <c r="P6" s="55"/>
      <c r="Q6" s="55" t="s">
        <v>87</v>
      </c>
      <c r="R6" s="55"/>
      <c r="S6" s="55"/>
      <c r="T6" s="55"/>
      <c r="U6" s="55"/>
      <c r="V6" s="55"/>
      <c r="W6" s="55"/>
      <c r="X6" s="55"/>
      <c r="Y6" s="55" t="s">
        <v>110</v>
      </c>
      <c r="Z6" s="44" t="s">
        <v>109</v>
      </c>
    </row>
    <row r="7" spans="1:27" ht="130" x14ac:dyDescent="0.35">
      <c r="A7" s="199"/>
      <c r="B7" s="159"/>
      <c r="C7" s="193"/>
      <c r="D7" s="153"/>
      <c r="E7" s="155"/>
      <c r="F7" s="153"/>
      <c r="G7" s="54" t="s">
        <v>90</v>
      </c>
      <c r="H7" s="55" t="s">
        <v>85</v>
      </c>
      <c r="I7" s="55" t="s">
        <v>86</v>
      </c>
      <c r="J7" s="55" t="s">
        <v>86</v>
      </c>
      <c r="K7" s="56" t="s">
        <v>91</v>
      </c>
      <c r="L7" s="73">
        <v>1500000</v>
      </c>
      <c r="M7" s="72"/>
      <c r="N7" s="55">
        <v>2020</v>
      </c>
      <c r="O7" s="55">
        <v>2024</v>
      </c>
      <c r="P7" s="55" t="s">
        <v>87</v>
      </c>
      <c r="Q7" s="55" t="s">
        <v>87</v>
      </c>
      <c r="R7" s="55" t="s">
        <v>87</v>
      </c>
      <c r="S7" s="55" t="s">
        <v>87</v>
      </c>
      <c r="T7" s="55"/>
      <c r="U7" s="55"/>
      <c r="V7" s="55"/>
      <c r="W7" s="55"/>
      <c r="X7" s="55"/>
      <c r="Y7" s="54" t="s">
        <v>229</v>
      </c>
      <c r="Z7" s="55" t="s">
        <v>109</v>
      </c>
    </row>
    <row r="8" spans="1:27" ht="140.25" customHeight="1" x14ac:dyDescent="0.35">
      <c r="A8" s="199"/>
      <c r="B8" s="159"/>
      <c r="C8" s="193"/>
      <c r="D8" s="153"/>
      <c r="E8" s="155"/>
      <c r="F8" s="153"/>
      <c r="G8" s="51" t="s">
        <v>270</v>
      </c>
      <c r="H8" s="44" t="s">
        <v>85</v>
      </c>
      <c r="I8" s="44" t="s">
        <v>86</v>
      </c>
      <c r="J8" s="44" t="s">
        <v>86</v>
      </c>
      <c r="K8" s="66" t="s">
        <v>92</v>
      </c>
      <c r="L8" s="59" t="s">
        <v>592</v>
      </c>
      <c r="M8" s="71">
        <f>3000000*0.85</f>
        <v>2550000</v>
      </c>
      <c r="N8" s="51" t="s">
        <v>589</v>
      </c>
      <c r="O8" s="50" t="s">
        <v>593</v>
      </c>
      <c r="P8" s="44" t="s">
        <v>87</v>
      </c>
      <c r="Q8" s="44" t="s">
        <v>87</v>
      </c>
      <c r="R8" s="44" t="s">
        <v>87</v>
      </c>
      <c r="S8" s="44" t="s">
        <v>87</v>
      </c>
      <c r="T8" s="44"/>
      <c r="U8" s="44"/>
      <c r="V8" s="44" t="s">
        <v>87</v>
      </c>
      <c r="W8" s="44"/>
      <c r="X8" s="44"/>
      <c r="Y8" s="54" t="s">
        <v>594</v>
      </c>
      <c r="Z8" s="44" t="s">
        <v>109</v>
      </c>
      <c r="AA8" s="18"/>
    </row>
    <row r="9" spans="1:27" ht="65" x14ac:dyDescent="0.35">
      <c r="A9" s="199"/>
      <c r="B9" s="159"/>
      <c r="C9" s="193"/>
      <c r="D9" s="153"/>
      <c r="E9" s="155"/>
      <c r="F9" s="153"/>
      <c r="G9" s="51" t="s">
        <v>214</v>
      </c>
      <c r="H9" s="44" t="s">
        <v>85</v>
      </c>
      <c r="I9" s="44" t="s">
        <v>86</v>
      </c>
      <c r="J9" s="44" t="s">
        <v>86</v>
      </c>
      <c r="K9" s="66" t="s">
        <v>230</v>
      </c>
      <c r="L9" s="74" t="s">
        <v>595</v>
      </c>
      <c r="M9" s="71">
        <f>18600000*0.85</f>
        <v>15810000</v>
      </c>
      <c r="N9" s="44">
        <v>2022</v>
      </c>
      <c r="O9" s="51">
        <v>2027</v>
      </c>
      <c r="P9" s="44"/>
      <c r="Q9" s="44"/>
      <c r="R9" s="44"/>
      <c r="S9" s="44"/>
      <c r="T9" s="44"/>
      <c r="U9" s="44"/>
      <c r="V9" s="44" t="s">
        <v>87</v>
      </c>
      <c r="W9" s="44" t="s">
        <v>87</v>
      </c>
      <c r="X9" s="44"/>
      <c r="Y9" s="51" t="s">
        <v>596</v>
      </c>
      <c r="Z9" s="44" t="s">
        <v>109</v>
      </c>
      <c r="AA9" s="18"/>
    </row>
    <row r="10" spans="1:27" ht="78" x14ac:dyDescent="0.35">
      <c r="A10" s="199"/>
      <c r="B10" s="159"/>
      <c r="C10" s="193"/>
      <c r="D10" s="153"/>
      <c r="E10" s="155"/>
      <c r="F10" s="153"/>
      <c r="G10" s="54" t="s">
        <v>597</v>
      </c>
      <c r="H10" s="44" t="s">
        <v>85</v>
      </c>
      <c r="I10" s="44" t="s">
        <v>86</v>
      </c>
      <c r="J10" s="44" t="s">
        <v>86</v>
      </c>
      <c r="K10" s="75" t="s">
        <v>598</v>
      </c>
      <c r="L10" s="76" t="s">
        <v>599</v>
      </c>
      <c r="M10" s="71">
        <f>12000000*0.85</f>
        <v>10200000</v>
      </c>
      <c r="N10" s="54" t="s">
        <v>600</v>
      </c>
      <c r="O10" s="51" t="s">
        <v>601</v>
      </c>
      <c r="P10" s="44"/>
      <c r="Q10" s="44"/>
      <c r="R10" s="44" t="s">
        <v>87</v>
      </c>
      <c r="S10" s="44" t="s">
        <v>87</v>
      </c>
      <c r="T10" s="44"/>
      <c r="U10" s="44"/>
      <c r="V10" s="44"/>
      <c r="W10" s="44"/>
      <c r="X10" s="44"/>
      <c r="Y10" s="51" t="s">
        <v>558</v>
      </c>
      <c r="Z10" s="51" t="s">
        <v>548</v>
      </c>
    </row>
    <row r="11" spans="1:27" ht="51" customHeight="1" x14ac:dyDescent="0.35">
      <c r="A11" s="199"/>
      <c r="B11" s="159"/>
      <c r="C11" s="193"/>
      <c r="D11" s="153"/>
      <c r="E11" s="155"/>
      <c r="F11" s="153"/>
      <c r="G11" s="51" t="s">
        <v>307</v>
      </c>
      <c r="H11" s="44" t="s">
        <v>85</v>
      </c>
      <c r="I11" s="44" t="s">
        <v>86</v>
      </c>
      <c r="J11" s="44" t="s">
        <v>86</v>
      </c>
      <c r="K11" s="66" t="s">
        <v>231</v>
      </c>
      <c r="L11" s="77" t="s">
        <v>602</v>
      </c>
      <c r="M11" s="71">
        <f>6240000*0.85</f>
        <v>5304000</v>
      </c>
      <c r="N11" s="44">
        <v>2022</v>
      </c>
      <c r="O11" s="51" t="s">
        <v>603</v>
      </c>
      <c r="P11" s="44" t="s">
        <v>87</v>
      </c>
      <c r="Q11" s="55" t="s">
        <v>87</v>
      </c>
      <c r="R11" s="44"/>
      <c r="S11" s="44" t="s">
        <v>87</v>
      </c>
      <c r="T11" s="44"/>
      <c r="U11" s="44"/>
      <c r="V11" s="44"/>
      <c r="W11" s="44"/>
      <c r="X11" s="44"/>
      <c r="Y11" s="51" t="s">
        <v>558</v>
      </c>
      <c r="Z11" s="51" t="s">
        <v>548</v>
      </c>
    </row>
    <row r="12" spans="1:27" ht="52" x14ac:dyDescent="0.35">
      <c r="A12" s="199"/>
      <c r="B12" s="159"/>
      <c r="C12" s="193"/>
      <c r="D12" s="153"/>
      <c r="E12" s="155"/>
      <c r="F12" s="153"/>
      <c r="G12" s="51" t="s">
        <v>604</v>
      </c>
      <c r="H12" s="44" t="s">
        <v>85</v>
      </c>
      <c r="I12" s="44" t="s">
        <v>86</v>
      </c>
      <c r="J12" s="44" t="s">
        <v>86</v>
      </c>
      <c r="K12" s="66" t="s">
        <v>232</v>
      </c>
      <c r="L12" s="77" t="s">
        <v>605</v>
      </c>
      <c r="M12" s="71">
        <f>7200000*0.85</f>
        <v>6120000</v>
      </c>
      <c r="N12" s="44">
        <v>2022</v>
      </c>
      <c r="O12" s="51" t="s">
        <v>603</v>
      </c>
      <c r="P12" s="44"/>
      <c r="Q12" s="44" t="s">
        <v>87</v>
      </c>
      <c r="R12" s="44"/>
      <c r="S12" s="44" t="s">
        <v>87</v>
      </c>
      <c r="T12" s="44"/>
      <c r="U12" s="44"/>
      <c r="V12" s="44"/>
      <c r="W12" s="44"/>
      <c r="X12" s="44"/>
      <c r="Y12" s="51" t="s">
        <v>558</v>
      </c>
      <c r="Z12" s="51" t="s">
        <v>548</v>
      </c>
    </row>
    <row r="13" spans="1:27" ht="52" x14ac:dyDescent="0.35">
      <c r="A13" s="199"/>
      <c r="B13" s="159"/>
      <c r="C13" s="193"/>
      <c r="D13" s="153"/>
      <c r="E13" s="155"/>
      <c r="F13" s="153"/>
      <c r="G13" s="51" t="s">
        <v>271</v>
      </c>
      <c r="H13" s="44" t="s">
        <v>85</v>
      </c>
      <c r="I13" s="44" t="s">
        <v>86</v>
      </c>
      <c r="J13" s="44" t="s">
        <v>86</v>
      </c>
      <c r="K13" s="66"/>
      <c r="L13" s="78" t="s">
        <v>606</v>
      </c>
      <c r="M13" s="71">
        <f>6240000*0.85</f>
        <v>5304000</v>
      </c>
      <c r="N13" s="44">
        <v>2022</v>
      </c>
      <c r="O13" s="51" t="s">
        <v>603</v>
      </c>
      <c r="P13" s="44" t="s">
        <v>87</v>
      </c>
      <c r="Q13" s="44"/>
      <c r="R13" s="44"/>
      <c r="S13" s="44" t="s">
        <v>87</v>
      </c>
      <c r="T13" s="44"/>
      <c r="U13" s="44"/>
      <c r="V13" s="44"/>
      <c r="W13" s="44"/>
      <c r="X13" s="44"/>
      <c r="Y13" s="51" t="s">
        <v>558</v>
      </c>
      <c r="Z13" s="51" t="s">
        <v>548</v>
      </c>
    </row>
    <row r="14" spans="1:27" ht="52" x14ac:dyDescent="0.35">
      <c r="A14" s="199"/>
      <c r="B14" s="159"/>
      <c r="C14" s="193"/>
      <c r="D14" s="153"/>
      <c r="E14" s="155"/>
      <c r="F14" s="153"/>
      <c r="G14" s="51" t="s">
        <v>93</v>
      </c>
      <c r="H14" s="44" t="s">
        <v>85</v>
      </c>
      <c r="I14" s="44" t="s">
        <v>86</v>
      </c>
      <c r="J14" s="44" t="s">
        <v>86</v>
      </c>
      <c r="K14" s="66"/>
      <c r="L14" s="77" t="s">
        <v>607</v>
      </c>
      <c r="M14" s="71">
        <f>9600000*0.85</f>
        <v>8160000</v>
      </c>
      <c r="N14" s="44">
        <v>2022</v>
      </c>
      <c r="O14" s="51" t="s">
        <v>603</v>
      </c>
      <c r="P14" s="44" t="s">
        <v>87</v>
      </c>
      <c r="Q14" s="44" t="s">
        <v>87</v>
      </c>
      <c r="R14" s="44" t="s">
        <v>87</v>
      </c>
      <c r="S14" s="44" t="s">
        <v>87</v>
      </c>
      <c r="T14" s="44"/>
      <c r="U14" s="44"/>
      <c r="V14" s="44"/>
      <c r="W14" s="44"/>
      <c r="X14" s="44" t="s">
        <v>87</v>
      </c>
      <c r="Y14" s="51" t="s">
        <v>558</v>
      </c>
      <c r="Z14" s="44" t="s">
        <v>109</v>
      </c>
      <c r="AA14" s="18"/>
    </row>
    <row r="15" spans="1:27" ht="52" x14ac:dyDescent="0.35">
      <c r="A15" s="199"/>
      <c r="B15" s="159"/>
      <c r="C15" s="193"/>
      <c r="D15" s="153"/>
      <c r="E15" s="155"/>
      <c r="F15" s="153"/>
      <c r="G15" s="51" t="s">
        <v>345</v>
      </c>
      <c r="H15" s="44" t="s">
        <v>85</v>
      </c>
      <c r="I15" s="44" t="s">
        <v>86</v>
      </c>
      <c r="J15" s="44" t="s">
        <v>86</v>
      </c>
      <c r="K15" s="66" t="s">
        <v>608</v>
      </c>
      <c r="L15" s="79" t="s">
        <v>609</v>
      </c>
      <c r="M15" s="80">
        <f>3500000*0.85</f>
        <v>2975000</v>
      </c>
      <c r="N15" s="51" t="s">
        <v>610</v>
      </c>
      <c r="O15" s="51" t="s">
        <v>611</v>
      </c>
      <c r="P15" s="44"/>
      <c r="Q15" s="44"/>
      <c r="R15" s="44"/>
      <c r="S15" s="44"/>
      <c r="T15" s="44"/>
      <c r="U15" s="44"/>
      <c r="V15" s="44" t="s">
        <v>87</v>
      </c>
      <c r="W15" s="44"/>
      <c r="X15" s="44"/>
      <c r="Y15" s="51" t="s">
        <v>346</v>
      </c>
      <c r="Z15" s="44" t="s">
        <v>109</v>
      </c>
      <c r="AA15" s="18"/>
    </row>
    <row r="16" spans="1:27" ht="39" x14ac:dyDescent="0.35">
      <c r="A16" s="199"/>
      <c r="B16" s="159"/>
      <c r="C16" s="193"/>
      <c r="D16" s="153"/>
      <c r="E16" s="155"/>
      <c r="F16" s="153"/>
      <c r="G16" s="51" t="s">
        <v>503</v>
      </c>
      <c r="H16" s="44" t="s">
        <v>85</v>
      </c>
      <c r="I16" s="44" t="s">
        <v>86</v>
      </c>
      <c r="J16" s="44" t="s">
        <v>86</v>
      </c>
      <c r="K16" s="66" t="s">
        <v>504</v>
      </c>
      <c r="L16" s="79">
        <v>6000000</v>
      </c>
      <c r="M16" s="80">
        <f t="shared" ref="M16:M24" si="0">L16*0.85</f>
        <v>5100000</v>
      </c>
      <c r="N16" s="51" t="s">
        <v>610</v>
      </c>
      <c r="O16" s="51" t="s">
        <v>611</v>
      </c>
      <c r="P16" s="44"/>
      <c r="Q16" s="44" t="s">
        <v>87</v>
      </c>
      <c r="R16" s="44" t="s">
        <v>87</v>
      </c>
      <c r="S16" s="44"/>
      <c r="T16" s="44"/>
      <c r="U16" s="44"/>
      <c r="V16" s="44"/>
      <c r="W16" s="44"/>
      <c r="X16" s="44"/>
      <c r="Y16" s="51" t="s">
        <v>346</v>
      </c>
      <c r="Z16" s="44" t="s">
        <v>109</v>
      </c>
      <c r="AA16" s="18"/>
    </row>
    <row r="17" spans="1:27" ht="26" x14ac:dyDescent="0.35">
      <c r="A17" s="199"/>
      <c r="B17" s="159"/>
      <c r="C17" s="193"/>
      <c r="D17" s="153"/>
      <c r="E17" s="155"/>
      <c r="F17" s="153"/>
      <c r="G17" s="51" t="s">
        <v>347</v>
      </c>
      <c r="H17" s="44" t="s">
        <v>85</v>
      </c>
      <c r="I17" s="44" t="s">
        <v>86</v>
      </c>
      <c r="J17" s="44" t="s">
        <v>86</v>
      </c>
      <c r="K17" s="66" t="s">
        <v>348</v>
      </c>
      <c r="L17" s="79">
        <v>2000000</v>
      </c>
      <c r="M17" s="80">
        <f t="shared" si="0"/>
        <v>1700000</v>
      </c>
      <c r="N17" s="51" t="s">
        <v>610</v>
      </c>
      <c r="O17" s="51" t="s">
        <v>611</v>
      </c>
      <c r="P17" s="44"/>
      <c r="Q17" s="44"/>
      <c r="R17" s="44"/>
      <c r="S17" s="44"/>
      <c r="T17" s="44"/>
      <c r="U17" s="44"/>
      <c r="V17" s="44" t="s">
        <v>87</v>
      </c>
      <c r="W17" s="44"/>
      <c r="X17" s="44"/>
      <c r="Y17" s="51" t="s">
        <v>346</v>
      </c>
      <c r="Z17" s="44" t="s">
        <v>109</v>
      </c>
      <c r="AA17" s="18"/>
    </row>
    <row r="18" spans="1:27" ht="51.75" customHeight="1" x14ac:dyDescent="0.35">
      <c r="A18" s="199"/>
      <c r="B18" s="159"/>
      <c r="C18" s="193"/>
      <c r="D18" s="153"/>
      <c r="E18" s="155"/>
      <c r="F18" s="153"/>
      <c r="G18" s="51" t="s">
        <v>349</v>
      </c>
      <c r="H18" s="44" t="s">
        <v>85</v>
      </c>
      <c r="I18" s="44" t="s">
        <v>86</v>
      </c>
      <c r="J18" s="44" t="s">
        <v>86</v>
      </c>
      <c r="K18" s="66" t="s">
        <v>350</v>
      </c>
      <c r="L18" s="79">
        <v>12000000</v>
      </c>
      <c r="M18" s="80">
        <f t="shared" si="0"/>
        <v>10200000</v>
      </c>
      <c r="N18" s="51" t="s">
        <v>610</v>
      </c>
      <c r="O18" s="51" t="s">
        <v>611</v>
      </c>
      <c r="P18" s="44"/>
      <c r="Q18" s="44"/>
      <c r="R18" s="44"/>
      <c r="S18" s="44" t="s">
        <v>87</v>
      </c>
      <c r="T18" s="44"/>
      <c r="U18" s="44"/>
      <c r="V18" s="44"/>
      <c r="W18" s="44"/>
      <c r="X18" s="44"/>
      <c r="Y18" s="51" t="s">
        <v>346</v>
      </c>
      <c r="Z18" s="44" t="s">
        <v>109</v>
      </c>
      <c r="AA18" s="18"/>
    </row>
    <row r="19" spans="1:27" ht="51.75" customHeight="1" x14ac:dyDescent="0.35">
      <c r="A19" s="199"/>
      <c r="B19" s="159"/>
      <c r="C19" s="193"/>
      <c r="D19" s="153"/>
      <c r="E19" s="155"/>
      <c r="F19" s="153"/>
      <c r="G19" s="51" t="s">
        <v>450</v>
      </c>
      <c r="H19" s="44" t="s">
        <v>85</v>
      </c>
      <c r="I19" s="44" t="s">
        <v>86</v>
      </c>
      <c r="J19" s="44" t="s">
        <v>86</v>
      </c>
      <c r="K19" s="66" t="s">
        <v>451</v>
      </c>
      <c r="L19" s="79">
        <v>6000000</v>
      </c>
      <c r="M19" s="80">
        <f t="shared" si="0"/>
        <v>5100000</v>
      </c>
      <c r="N19" s="51">
        <v>2026</v>
      </c>
      <c r="O19" s="51">
        <v>2028</v>
      </c>
      <c r="P19" s="44"/>
      <c r="Q19" s="44"/>
      <c r="R19" s="44"/>
      <c r="S19" s="44" t="s">
        <v>87</v>
      </c>
      <c r="T19" s="44"/>
      <c r="U19" s="44"/>
      <c r="V19" s="44"/>
      <c r="W19" s="44"/>
      <c r="X19" s="44"/>
      <c r="Y19" s="51" t="s">
        <v>346</v>
      </c>
      <c r="Z19" s="44" t="s">
        <v>109</v>
      </c>
      <c r="AA19" s="18"/>
    </row>
    <row r="20" spans="1:27" ht="51.75" customHeight="1" x14ac:dyDescent="0.35">
      <c r="A20" s="199"/>
      <c r="B20" s="159"/>
      <c r="C20" s="193"/>
      <c r="D20" s="153"/>
      <c r="E20" s="155"/>
      <c r="F20" s="153"/>
      <c r="G20" s="51" t="s">
        <v>452</v>
      </c>
      <c r="H20" s="44" t="s">
        <v>85</v>
      </c>
      <c r="I20" s="44" t="s">
        <v>86</v>
      </c>
      <c r="J20" s="44" t="s">
        <v>86</v>
      </c>
      <c r="K20" s="66" t="s">
        <v>453</v>
      </c>
      <c r="L20" s="79">
        <v>6000000</v>
      </c>
      <c r="M20" s="80">
        <f t="shared" si="0"/>
        <v>5100000</v>
      </c>
      <c r="N20" s="51">
        <v>2026</v>
      </c>
      <c r="O20" s="51">
        <v>2028</v>
      </c>
      <c r="P20" s="44"/>
      <c r="Q20" s="44" t="s">
        <v>87</v>
      </c>
      <c r="R20" s="44"/>
      <c r="S20" s="44"/>
      <c r="T20" s="44"/>
      <c r="U20" s="44"/>
      <c r="V20" s="44"/>
      <c r="W20" s="44"/>
      <c r="X20" s="44"/>
      <c r="Y20" s="51" t="s">
        <v>346</v>
      </c>
      <c r="Z20" s="44" t="s">
        <v>109</v>
      </c>
      <c r="AA20" s="18"/>
    </row>
    <row r="21" spans="1:27" ht="51.75" customHeight="1" x14ac:dyDescent="0.35">
      <c r="A21" s="199"/>
      <c r="B21" s="159"/>
      <c r="C21" s="193"/>
      <c r="D21" s="153"/>
      <c r="E21" s="155"/>
      <c r="F21" s="153"/>
      <c r="G21" s="51" t="s">
        <v>454</v>
      </c>
      <c r="H21" s="44" t="s">
        <v>85</v>
      </c>
      <c r="I21" s="44" t="s">
        <v>86</v>
      </c>
      <c r="J21" s="44" t="s">
        <v>86</v>
      </c>
      <c r="K21" s="66" t="s">
        <v>455</v>
      </c>
      <c r="L21" s="79">
        <v>6000000</v>
      </c>
      <c r="M21" s="80">
        <f t="shared" si="0"/>
        <v>5100000</v>
      </c>
      <c r="N21" s="51">
        <v>2026</v>
      </c>
      <c r="O21" s="51">
        <v>2028</v>
      </c>
      <c r="P21" s="44"/>
      <c r="Q21" s="44"/>
      <c r="R21" s="44"/>
      <c r="S21" s="44"/>
      <c r="T21" s="44"/>
      <c r="U21" s="44"/>
      <c r="V21" s="44"/>
      <c r="W21" s="44" t="s">
        <v>87</v>
      </c>
      <c r="X21" s="44"/>
      <c r="Y21" s="51" t="s">
        <v>346</v>
      </c>
      <c r="Z21" s="44" t="s">
        <v>109</v>
      </c>
      <c r="AA21" s="18"/>
    </row>
    <row r="22" spans="1:27" ht="35" customHeight="1" x14ac:dyDescent="0.35">
      <c r="A22" s="199"/>
      <c r="B22" s="159"/>
      <c r="C22" s="193"/>
      <c r="D22" s="153"/>
      <c r="E22" s="155"/>
      <c r="F22" s="153"/>
      <c r="G22" s="54" t="s">
        <v>456</v>
      </c>
      <c r="H22" s="55" t="s">
        <v>85</v>
      </c>
      <c r="I22" s="55" t="s">
        <v>86</v>
      </c>
      <c r="J22" s="55" t="s">
        <v>86</v>
      </c>
      <c r="K22" s="75" t="s">
        <v>457</v>
      </c>
      <c r="L22" s="74">
        <v>6000000</v>
      </c>
      <c r="M22" s="81">
        <f t="shared" si="0"/>
        <v>5100000</v>
      </c>
      <c r="N22" s="54">
        <v>2026</v>
      </c>
      <c r="O22" s="54">
        <v>2028</v>
      </c>
      <c r="P22" s="55"/>
      <c r="Q22" s="55"/>
      <c r="R22" s="55" t="s">
        <v>87</v>
      </c>
      <c r="S22" s="55"/>
      <c r="T22" s="55"/>
      <c r="U22" s="55"/>
      <c r="V22" s="55"/>
      <c r="W22" s="55"/>
      <c r="X22" s="55"/>
      <c r="Y22" s="54" t="s">
        <v>346</v>
      </c>
      <c r="Z22" s="55" t="s">
        <v>109</v>
      </c>
      <c r="AA22" s="18"/>
    </row>
    <row r="23" spans="1:27" ht="51.75" customHeight="1" x14ac:dyDescent="0.35">
      <c r="A23" s="199"/>
      <c r="B23" s="159"/>
      <c r="C23" s="193"/>
      <c r="D23" s="153"/>
      <c r="E23" s="155"/>
      <c r="F23" s="153"/>
      <c r="G23" s="51" t="s">
        <v>612</v>
      </c>
      <c r="H23" s="44" t="s">
        <v>85</v>
      </c>
      <c r="I23" s="44" t="s">
        <v>86</v>
      </c>
      <c r="J23" s="44" t="s">
        <v>86</v>
      </c>
      <c r="K23" s="66" t="s">
        <v>613</v>
      </c>
      <c r="L23" s="79">
        <v>8000000</v>
      </c>
      <c r="M23" s="80">
        <f t="shared" si="0"/>
        <v>6800000</v>
      </c>
      <c r="N23" s="51">
        <v>2026</v>
      </c>
      <c r="O23" s="51">
        <v>2028</v>
      </c>
      <c r="P23" s="44"/>
      <c r="Q23" s="44"/>
      <c r="R23" s="44"/>
      <c r="S23" s="44"/>
      <c r="T23" s="44"/>
      <c r="U23" s="44"/>
      <c r="V23" s="44"/>
      <c r="W23" s="44"/>
      <c r="X23" s="44"/>
      <c r="Y23" s="51" t="s">
        <v>346</v>
      </c>
      <c r="Z23" s="44" t="s">
        <v>109</v>
      </c>
      <c r="AA23" s="18"/>
    </row>
    <row r="24" spans="1:27" ht="66.75" customHeight="1" x14ac:dyDescent="0.35">
      <c r="A24" s="200"/>
      <c r="B24" s="182"/>
      <c r="C24" s="194"/>
      <c r="D24" s="187"/>
      <c r="E24" s="188"/>
      <c r="F24" s="187"/>
      <c r="G24" s="131" t="s">
        <v>840</v>
      </c>
      <c r="H24" s="132" t="s">
        <v>85</v>
      </c>
      <c r="I24" s="132" t="s">
        <v>86</v>
      </c>
      <c r="J24" s="132" t="s">
        <v>86</v>
      </c>
      <c r="K24" s="113" t="s">
        <v>839</v>
      </c>
      <c r="L24" s="115">
        <v>4500000</v>
      </c>
      <c r="M24" s="116">
        <f t="shared" si="0"/>
        <v>3825000</v>
      </c>
      <c r="N24" s="131">
        <v>2026</v>
      </c>
      <c r="O24" s="131">
        <v>2028</v>
      </c>
      <c r="P24" s="132"/>
      <c r="Q24" s="132"/>
      <c r="R24" s="132"/>
      <c r="S24" s="132"/>
      <c r="T24" s="132"/>
      <c r="U24" s="132"/>
      <c r="V24" s="132"/>
      <c r="W24" s="132"/>
      <c r="X24" s="132"/>
      <c r="Y24" s="131" t="s">
        <v>346</v>
      </c>
      <c r="Z24" s="132" t="s">
        <v>109</v>
      </c>
      <c r="AA24" s="18"/>
    </row>
    <row r="25" spans="1:27" ht="70.5" customHeight="1" x14ac:dyDescent="0.35">
      <c r="A25" s="198">
        <v>2</v>
      </c>
      <c r="B25" s="201" t="s">
        <v>851</v>
      </c>
      <c r="C25" s="192" t="s">
        <v>79</v>
      </c>
      <c r="D25" s="152">
        <v>47326409</v>
      </c>
      <c r="E25" s="154">
        <v>600083781</v>
      </c>
      <c r="F25" s="152">
        <v>600083781</v>
      </c>
      <c r="G25" s="51" t="s">
        <v>272</v>
      </c>
      <c r="H25" s="44" t="s">
        <v>85</v>
      </c>
      <c r="I25" s="44" t="s">
        <v>86</v>
      </c>
      <c r="J25" s="44" t="s">
        <v>86</v>
      </c>
      <c r="K25" s="66" t="s">
        <v>273</v>
      </c>
      <c r="L25" s="77" t="s">
        <v>614</v>
      </c>
      <c r="M25" s="71">
        <f>6600000*0.85</f>
        <v>5610000</v>
      </c>
      <c r="N25" s="54" t="s">
        <v>615</v>
      </c>
      <c r="O25" s="54" t="s">
        <v>616</v>
      </c>
      <c r="P25" s="44" t="s">
        <v>87</v>
      </c>
      <c r="Q25" s="44"/>
      <c r="R25" s="44"/>
      <c r="S25" s="44" t="s">
        <v>87</v>
      </c>
      <c r="T25" s="44"/>
      <c r="U25" s="44"/>
      <c r="V25" s="54" t="s">
        <v>278</v>
      </c>
      <c r="W25" s="44"/>
      <c r="X25" s="44"/>
      <c r="Y25" s="51" t="s">
        <v>617</v>
      </c>
      <c r="Z25" s="51" t="s">
        <v>548</v>
      </c>
    </row>
    <row r="26" spans="1:27" ht="57.75" customHeight="1" x14ac:dyDescent="0.35">
      <c r="A26" s="199"/>
      <c r="B26" s="202"/>
      <c r="C26" s="193"/>
      <c r="D26" s="153"/>
      <c r="E26" s="155"/>
      <c r="F26" s="153"/>
      <c r="G26" s="51" t="s">
        <v>94</v>
      </c>
      <c r="H26" s="44" t="s">
        <v>85</v>
      </c>
      <c r="I26" s="44" t="s">
        <v>86</v>
      </c>
      <c r="J26" s="44" t="s">
        <v>86</v>
      </c>
      <c r="K26" s="66" t="s">
        <v>95</v>
      </c>
      <c r="L26" s="77" t="s">
        <v>618</v>
      </c>
      <c r="M26" s="71">
        <f>6000000*0.85</f>
        <v>5100000</v>
      </c>
      <c r="N26" s="54" t="s">
        <v>615</v>
      </c>
      <c r="O26" s="54" t="s">
        <v>616</v>
      </c>
      <c r="P26" s="44"/>
      <c r="Q26" s="44"/>
      <c r="R26" s="44" t="s">
        <v>87</v>
      </c>
      <c r="S26" s="44" t="s">
        <v>87</v>
      </c>
      <c r="T26" s="44"/>
      <c r="U26" s="44"/>
      <c r="V26" s="54" t="s">
        <v>278</v>
      </c>
      <c r="W26" s="44"/>
      <c r="X26" s="44"/>
      <c r="Y26" s="51" t="s">
        <v>617</v>
      </c>
      <c r="Z26" s="51" t="s">
        <v>548</v>
      </c>
    </row>
    <row r="27" spans="1:27" ht="57.75" customHeight="1" x14ac:dyDescent="0.35">
      <c r="A27" s="199"/>
      <c r="B27" s="202"/>
      <c r="C27" s="193"/>
      <c r="D27" s="153"/>
      <c r="E27" s="155"/>
      <c r="F27" s="153"/>
      <c r="G27" s="51" t="s">
        <v>540</v>
      </c>
      <c r="H27" s="44" t="s">
        <v>85</v>
      </c>
      <c r="I27" s="44" t="s">
        <v>86</v>
      </c>
      <c r="J27" s="44" t="s">
        <v>86</v>
      </c>
      <c r="K27" s="52" t="s">
        <v>540</v>
      </c>
      <c r="L27" s="79">
        <v>3000000</v>
      </c>
      <c r="M27" s="80">
        <f>3000000*0.85</f>
        <v>2550000</v>
      </c>
      <c r="N27" s="51">
        <v>2025</v>
      </c>
      <c r="O27" s="51">
        <v>2027</v>
      </c>
      <c r="P27" s="44"/>
      <c r="Q27" s="44"/>
      <c r="R27" s="44"/>
      <c r="S27" s="44"/>
      <c r="T27" s="44"/>
      <c r="U27" s="44"/>
      <c r="V27" s="54"/>
      <c r="W27" s="44"/>
      <c r="X27" s="44"/>
      <c r="Y27" s="51" t="s">
        <v>346</v>
      </c>
      <c r="Z27" s="51" t="s">
        <v>109</v>
      </c>
    </row>
    <row r="28" spans="1:27" ht="66" customHeight="1" x14ac:dyDescent="0.35">
      <c r="A28" s="199"/>
      <c r="B28" s="202"/>
      <c r="C28" s="193"/>
      <c r="D28" s="153"/>
      <c r="E28" s="155"/>
      <c r="F28" s="153"/>
      <c r="G28" s="51" t="s">
        <v>619</v>
      </c>
      <c r="H28" s="44" t="s">
        <v>85</v>
      </c>
      <c r="I28" s="44" t="s">
        <v>86</v>
      </c>
      <c r="J28" s="44" t="s">
        <v>86</v>
      </c>
      <c r="K28" s="66" t="s">
        <v>620</v>
      </c>
      <c r="L28" s="82" t="s">
        <v>621</v>
      </c>
      <c r="M28" s="71">
        <f>1440000*0.85</f>
        <v>1224000</v>
      </c>
      <c r="N28" s="54" t="s">
        <v>615</v>
      </c>
      <c r="O28" s="54" t="s">
        <v>616</v>
      </c>
      <c r="P28" s="44"/>
      <c r="Q28" s="44"/>
      <c r="R28" s="44"/>
      <c r="S28" s="44"/>
      <c r="T28" s="44"/>
      <c r="U28" s="44"/>
      <c r="V28" s="54" t="s">
        <v>622</v>
      </c>
      <c r="W28" s="44"/>
      <c r="X28" s="44"/>
      <c r="Y28" s="51" t="s">
        <v>623</v>
      </c>
      <c r="Z28" s="51" t="s">
        <v>548</v>
      </c>
    </row>
    <row r="29" spans="1:27" ht="94.5" customHeight="1" x14ac:dyDescent="0.35">
      <c r="A29" s="199"/>
      <c r="B29" s="202"/>
      <c r="C29" s="193"/>
      <c r="D29" s="153"/>
      <c r="E29" s="155"/>
      <c r="F29" s="153"/>
      <c r="G29" s="51" t="s">
        <v>96</v>
      </c>
      <c r="H29" s="44" t="s">
        <v>85</v>
      </c>
      <c r="I29" s="44" t="s">
        <v>86</v>
      </c>
      <c r="J29" s="44" t="s">
        <v>86</v>
      </c>
      <c r="K29" s="52" t="s">
        <v>624</v>
      </c>
      <c r="L29" s="77" t="s">
        <v>625</v>
      </c>
      <c r="M29" s="71">
        <f>3600000*0.85</f>
        <v>3060000</v>
      </c>
      <c r="N29" s="54" t="s">
        <v>615</v>
      </c>
      <c r="O29" s="54" t="s">
        <v>616</v>
      </c>
      <c r="P29" s="44"/>
      <c r="Q29" s="44"/>
      <c r="R29" s="44" t="s">
        <v>87</v>
      </c>
      <c r="S29" s="44"/>
      <c r="T29" s="44"/>
      <c r="U29" s="44"/>
      <c r="V29" s="54" t="s">
        <v>278</v>
      </c>
      <c r="W29" s="44"/>
      <c r="X29" s="44"/>
      <c r="Y29" s="54" t="s">
        <v>626</v>
      </c>
      <c r="Z29" s="51" t="s">
        <v>548</v>
      </c>
    </row>
    <row r="30" spans="1:27" ht="45.75" customHeight="1" x14ac:dyDescent="0.35">
      <c r="A30" s="199"/>
      <c r="B30" s="202"/>
      <c r="C30" s="193"/>
      <c r="D30" s="153"/>
      <c r="E30" s="155"/>
      <c r="F30" s="153"/>
      <c r="G30" s="51" t="s">
        <v>97</v>
      </c>
      <c r="H30" s="44" t="s">
        <v>85</v>
      </c>
      <c r="I30" s="44" t="s">
        <v>86</v>
      </c>
      <c r="J30" s="44" t="s">
        <v>86</v>
      </c>
      <c r="K30" s="52" t="s">
        <v>98</v>
      </c>
      <c r="L30" s="83" t="s">
        <v>627</v>
      </c>
      <c r="M30" s="71">
        <f>8400000*0.85</f>
        <v>7140000</v>
      </c>
      <c r="N30" s="54" t="s">
        <v>615</v>
      </c>
      <c r="O30" s="54" t="s">
        <v>616</v>
      </c>
      <c r="P30" s="44"/>
      <c r="Q30" s="44"/>
      <c r="R30" s="44"/>
      <c r="S30" s="55" t="s">
        <v>87</v>
      </c>
      <c r="T30" s="44"/>
      <c r="U30" s="44"/>
      <c r="V30" s="54" t="s">
        <v>278</v>
      </c>
      <c r="W30" s="44"/>
      <c r="X30" s="44" t="s">
        <v>87</v>
      </c>
      <c r="Y30" s="51" t="s">
        <v>617</v>
      </c>
      <c r="Z30" s="51" t="s">
        <v>548</v>
      </c>
    </row>
    <row r="31" spans="1:27" ht="73.5" customHeight="1" x14ac:dyDescent="0.35">
      <c r="A31" s="199"/>
      <c r="B31" s="202"/>
      <c r="C31" s="193"/>
      <c r="D31" s="153"/>
      <c r="E31" s="155"/>
      <c r="F31" s="153"/>
      <c r="G31" s="54" t="s">
        <v>628</v>
      </c>
      <c r="H31" s="44" t="s">
        <v>85</v>
      </c>
      <c r="I31" s="44" t="s">
        <v>86</v>
      </c>
      <c r="J31" s="44" t="s">
        <v>86</v>
      </c>
      <c r="K31" s="52" t="s">
        <v>274</v>
      </c>
      <c r="L31" s="77" t="s">
        <v>629</v>
      </c>
      <c r="M31" s="71">
        <f>6000000*0.85</f>
        <v>5100000</v>
      </c>
      <c r="N31" s="54" t="s">
        <v>615</v>
      </c>
      <c r="O31" s="54" t="s">
        <v>616</v>
      </c>
      <c r="P31" s="44"/>
      <c r="Q31" s="44"/>
      <c r="R31" s="44"/>
      <c r="S31" s="44" t="s">
        <v>87</v>
      </c>
      <c r="T31" s="44"/>
      <c r="U31" s="44"/>
      <c r="V31" s="54" t="s">
        <v>278</v>
      </c>
      <c r="W31" s="44"/>
      <c r="X31" s="44"/>
      <c r="Y31" s="51" t="s">
        <v>617</v>
      </c>
      <c r="Z31" s="51" t="s">
        <v>548</v>
      </c>
    </row>
    <row r="32" spans="1:27" ht="78" x14ac:dyDescent="0.35">
      <c r="A32" s="199"/>
      <c r="B32" s="202"/>
      <c r="C32" s="193"/>
      <c r="D32" s="153"/>
      <c r="E32" s="155"/>
      <c r="F32" s="153"/>
      <c r="G32" s="51" t="s">
        <v>630</v>
      </c>
      <c r="H32" s="44" t="s">
        <v>85</v>
      </c>
      <c r="I32" s="44" t="s">
        <v>86</v>
      </c>
      <c r="J32" s="44" t="s">
        <v>86</v>
      </c>
      <c r="K32" s="52" t="s">
        <v>631</v>
      </c>
      <c r="L32" s="77" t="s">
        <v>632</v>
      </c>
      <c r="M32" s="71">
        <f>6000000*0.85</f>
        <v>5100000</v>
      </c>
      <c r="N32" s="54" t="s">
        <v>615</v>
      </c>
      <c r="O32" s="54" t="s">
        <v>616</v>
      </c>
      <c r="P32" s="44"/>
      <c r="Q32" s="44" t="s">
        <v>87</v>
      </c>
      <c r="R32" s="44" t="s">
        <v>87</v>
      </c>
      <c r="S32" s="44"/>
      <c r="T32" s="44"/>
      <c r="U32" s="44"/>
      <c r="V32" s="54" t="s">
        <v>308</v>
      </c>
      <c r="W32" s="44"/>
      <c r="X32" s="44"/>
      <c r="Y32" s="54" t="s">
        <v>633</v>
      </c>
      <c r="Z32" s="51" t="s">
        <v>548</v>
      </c>
    </row>
    <row r="33" spans="1:26" ht="42.75" customHeight="1" x14ac:dyDescent="0.35">
      <c r="A33" s="199"/>
      <c r="B33" s="202"/>
      <c r="C33" s="193"/>
      <c r="D33" s="153"/>
      <c r="E33" s="155"/>
      <c r="F33" s="153"/>
      <c r="G33" s="51" t="s">
        <v>215</v>
      </c>
      <c r="H33" s="44" t="s">
        <v>85</v>
      </c>
      <c r="I33" s="44" t="s">
        <v>86</v>
      </c>
      <c r="J33" s="44" t="s">
        <v>86</v>
      </c>
      <c r="K33" s="52" t="s">
        <v>247</v>
      </c>
      <c r="L33" s="74" t="s">
        <v>634</v>
      </c>
      <c r="M33" s="71">
        <f>16200000*0.85</f>
        <v>13770000</v>
      </c>
      <c r="N33" s="44">
        <v>2021</v>
      </c>
      <c r="O33" s="44">
        <v>2027</v>
      </c>
      <c r="P33" s="44"/>
      <c r="Q33" s="44"/>
      <c r="R33" s="44"/>
      <c r="S33" s="44"/>
      <c r="T33" s="44"/>
      <c r="U33" s="44"/>
      <c r="V33" s="44" t="s">
        <v>87</v>
      </c>
      <c r="W33" s="44" t="s">
        <v>87</v>
      </c>
      <c r="X33" s="44"/>
      <c r="Y33" s="51" t="s">
        <v>596</v>
      </c>
      <c r="Z33" s="51" t="s">
        <v>548</v>
      </c>
    </row>
    <row r="34" spans="1:26" ht="39" x14ac:dyDescent="0.35">
      <c r="A34" s="199"/>
      <c r="B34" s="202"/>
      <c r="C34" s="193"/>
      <c r="D34" s="153"/>
      <c r="E34" s="155"/>
      <c r="F34" s="153"/>
      <c r="G34" s="51" t="s">
        <v>248</v>
      </c>
      <c r="H34" s="44" t="s">
        <v>85</v>
      </c>
      <c r="I34" s="44" t="s">
        <v>86</v>
      </c>
      <c r="J34" s="44" t="s">
        <v>86</v>
      </c>
      <c r="K34" s="52" t="s">
        <v>249</v>
      </c>
      <c r="L34" s="84" t="s">
        <v>635</v>
      </c>
      <c r="M34" s="71">
        <f>7800000*0.85</f>
        <v>6630000</v>
      </c>
      <c r="N34" s="44">
        <v>2021</v>
      </c>
      <c r="O34" s="44">
        <v>2027</v>
      </c>
      <c r="P34" s="44"/>
      <c r="Q34" s="44" t="s">
        <v>87</v>
      </c>
      <c r="R34" s="44"/>
      <c r="S34" s="44"/>
      <c r="T34" s="44"/>
      <c r="U34" s="44"/>
      <c r="V34" s="44"/>
      <c r="W34" s="44"/>
      <c r="X34" s="44"/>
      <c r="Y34" s="51" t="s">
        <v>636</v>
      </c>
      <c r="Z34" s="51" t="s">
        <v>548</v>
      </c>
    </row>
    <row r="35" spans="1:26" ht="52" x14ac:dyDescent="0.35">
      <c r="A35" s="199"/>
      <c r="B35" s="202"/>
      <c r="C35" s="193"/>
      <c r="D35" s="153"/>
      <c r="E35" s="155"/>
      <c r="F35" s="153"/>
      <c r="G35" s="51" t="s">
        <v>250</v>
      </c>
      <c r="H35" s="44" t="s">
        <v>85</v>
      </c>
      <c r="I35" s="44" t="s">
        <v>86</v>
      </c>
      <c r="J35" s="44" t="s">
        <v>86</v>
      </c>
      <c r="K35" s="52" t="s">
        <v>251</v>
      </c>
      <c r="L35" s="60" t="s">
        <v>637</v>
      </c>
      <c r="M35" s="71">
        <f>3600000*0.85</f>
        <v>3060000</v>
      </c>
      <c r="N35" s="44">
        <v>2021</v>
      </c>
      <c r="O35" s="44">
        <v>2027</v>
      </c>
      <c r="P35" s="44" t="s">
        <v>87</v>
      </c>
      <c r="Q35" s="44" t="s">
        <v>87</v>
      </c>
      <c r="R35" s="44" t="s">
        <v>87</v>
      </c>
      <c r="S35" s="44" t="s">
        <v>87</v>
      </c>
      <c r="T35" s="44"/>
      <c r="U35" s="44"/>
      <c r="V35" s="44" t="s">
        <v>87</v>
      </c>
      <c r="W35" s="44"/>
      <c r="X35" s="44"/>
      <c r="Y35" s="51" t="s">
        <v>638</v>
      </c>
      <c r="Z35" s="51" t="s">
        <v>548</v>
      </c>
    </row>
    <row r="36" spans="1:26" ht="65" x14ac:dyDescent="0.35">
      <c r="A36" s="199"/>
      <c r="B36" s="202"/>
      <c r="C36" s="193"/>
      <c r="D36" s="153"/>
      <c r="E36" s="155"/>
      <c r="F36" s="153"/>
      <c r="G36" s="51" t="s">
        <v>269</v>
      </c>
      <c r="H36" s="44" t="s">
        <v>221</v>
      </c>
      <c r="I36" s="44" t="s">
        <v>86</v>
      </c>
      <c r="J36" s="44" t="s">
        <v>86</v>
      </c>
      <c r="K36" s="52" t="s">
        <v>300</v>
      </c>
      <c r="L36" s="60" t="s">
        <v>639</v>
      </c>
      <c r="M36" s="71">
        <f>6240000*0.85</f>
        <v>5304000</v>
      </c>
      <c r="N36" s="44">
        <v>2022</v>
      </c>
      <c r="O36" s="44">
        <v>2027</v>
      </c>
      <c r="P36" s="44" t="s">
        <v>87</v>
      </c>
      <c r="Q36" s="44"/>
      <c r="R36" s="44"/>
      <c r="S36" s="44" t="s">
        <v>87</v>
      </c>
      <c r="T36" s="44"/>
      <c r="U36" s="44"/>
      <c r="V36" s="55" t="s">
        <v>100</v>
      </c>
      <c r="W36" s="44"/>
      <c r="X36" s="44"/>
      <c r="Y36" s="51" t="s">
        <v>558</v>
      </c>
      <c r="Z36" s="51" t="s">
        <v>548</v>
      </c>
    </row>
    <row r="37" spans="1:26" ht="39.75" customHeight="1" x14ac:dyDescent="0.35">
      <c r="A37" s="199"/>
      <c r="B37" s="202"/>
      <c r="C37" s="193"/>
      <c r="D37" s="153"/>
      <c r="E37" s="155"/>
      <c r="F37" s="153"/>
      <c r="G37" s="51" t="s">
        <v>347</v>
      </c>
      <c r="H37" s="44" t="s">
        <v>221</v>
      </c>
      <c r="I37" s="44" t="s">
        <v>86</v>
      </c>
      <c r="J37" s="44" t="s">
        <v>86</v>
      </c>
      <c r="K37" s="52" t="s">
        <v>351</v>
      </c>
      <c r="L37" s="85">
        <v>2000000</v>
      </c>
      <c r="M37" s="80">
        <f>L37*0.85</f>
        <v>1700000</v>
      </c>
      <c r="N37" s="51" t="s">
        <v>640</v>
      </c>
      <c r="O37" s="51" t="s">
        <v>641</v>
      </c>
      <c r="P37" s="44"/>
      <c r="Q37" s="44"/>
      <c r="R37" s="44"/>
      <c r="S37" s="44"/>
      <c r="T37" s="44"/>
      <c r="U37" s="44"/>
      <c r="V37" s="44" t="s">
        <v>87</v>
      </c>
      <c r="W37" s="44"/>
      <c r="X37" s="44"/>
      <c r="Y37" s="51" t="s">
        <v>642</v>
      </c>
      <c r="Z37" s="44" t="s">
        <v>109</v>
      </c>
    </row>
    <row r="38" spans="1:26" ht="39.75" customHeight="1" x14ac:dyDescent="0.35">
      <c r="A38" s="199"/>
      <c r="B38" s="202"/>
      <c r="C38" s="193"/>
      <c r="D38" s="153"/>
      <c r="E38" s="155"/>
      <c r="F38" s="153"/>
      <c r="G38" s="54" t="s">
        <v>534</v>
      </c>
      <c r="H38" s="55" t="s">
        <v>221</v>
      </c>
      <c r="I38" s="55" t="s">
        <v>86</v>
      </c>
      <c r="J38" s="55" t="s">
        <v>86</v>
      </c>
      <c r="K38" s="56" t="s">
        <v>352</v>
      </c>
      <c r="L38" s="86">
        <v>12000000</v>
      </c>
      <c r="M38" s="81">
        <f t="shared" ref="M38:M49" si="1">L38*0.85</f>
        <v>10200000</v>
      </c>
      <c r="N38" s="54" t="s">
        <v>535</v>
      </c>
      <c r="O38" s="54" t="s">
        <v>536</v>
      </c>
      <c r="P38" s="55" t="s">
        <v>87</v>
      </c>
      <c r="Q38" s="55"/>
      <c r="R38" s="55"/>
      <c r="S38" s="55"/>
      <c r="T38" s="55"/>
      <c r="U38" s="55"/>
      <c r="V38" s="55"/>
      <c r="W38" s="55"/>
      <c r="X38" s="55"/>
      <c r="Y38" s="54" t="s">
        <v>505</v>
      </c>
      <c r="Z38" s="55" t="s">
        <v>109</v>
      </c>
    </row>
    <row r="39" spans="1:26" ht="130.5" customHeight="1" x14ac:dyDescent="0.35">
      <c r="A39" s="199"/>
      <c r="B39" s="202"/>
      <c r="C39" s="193"/>
      <c r="D39" s="153"/>
      <c r="E39" s="155"/>
      <c r="F39" s="153"/>
      <c r="G39" s="51" t="s">
        <v>433</v>
      </c>
      <c r="H39" s="44" t="s">
        <v>221</v>
      </c>
      <c r="I39" s="44" t="s">
        <v>86</v>
      </c>
      <c r="J39" s="44" t="s">
        <v>86</v>
      </c>
      <c r="K39" s="52" t="s">
        <v>434</v>
      </c>
      <c r="L39" s="85">
        <v>10000000</v>
      </c>
      <c r="M39" s="80">
        <f t="shared" si="1"/>
        <v>8500000</v>
      </c>
      <c r="N39" s="51" t="s">
        <v>643</v>
      </c>
      <c r="O39" s="51" t="s">
        <v>644</v>
      </c>
      <c r="P39" s="44"/>
      <c r="Q39" s="44"/>
      <c r="R39" s="44"/>
      <c r="S39" s="44" t="s">
        <v>87</v>
      </c>
      <c r="T39" s="44"/>
      <c r="U39" s="44"/>
      <c r="V39" s="44"/>
      <c r="W39" s="44"/>
      <c r="X39" s="44"/>
      <c r="Y39" s="51" t="s">
        <v>645</v>
      </c>
      <c r="Z39" s="46" t="s">
        <v>109</v>
      </c>
    </row>
    <row r="40" spans="1:26" ht="130.5" customHeight="1" x14ac:dyDescent="0.35">
      <c r="A40" s="199"/>
      <c r="B40" s="202"/>
      <c r="C40" s="193"/>
      <c r="D40" s="153"/>
      <c r="E40" s="155"/>
      <c r="F40" s="153"/>
      <c r="G40" s="51" t="s">
        <v>459</v>
      </c>
      <c r="H40" s="44" t="s">
        <v>85</v>
      </c>
      <c r="I40" s="44" t="s">
        <v>86</v>
      </c>
      <c r="J40" s="44" t="s">
        <v>86</v>
      </c>
      <c r="K40" s="52" t="s">
        <v>460</v>
      </c>
      <c r="L40" s="79" t="s">
        <v>646</v>
      </c>
      <c r="M40" s="80">
        <f>55000000*0.85</f>
        <v>46750000</v>
      </c>
      <c r="N40" s="51" t="s">
        <v>643</v>
      </c>
      <c r="O40" s="51" t="s">
        <v>842</v>
      </c>
      <c r="P40" s="44"/>
      <c r="Q40" s="44"/>
      <c r="R40" s="44"/>
      <c r="S40" s="44"/>
      <c r="T40" s="44"/>
      <c r="U40" s="44"/>
      <c r="V40" s="44"/>
      <c r="W40" s="44"/>
      <c r="X40" s="44"/>
      <c r="Y40" s="51" t="s">
        <v>843</v>
      </c>
      <c r="Z40" s="46" t="s">
        <v>109</v>
      </c>
    </row>
    <row r="41" spans="1:26" ht="195" customHeight="1" x14ac:dyDescent="0.35">
      <c r="A41" s="199"/>
      <c r="B41" s="202"/>
      <c r="C41" s="193"/>
      <c r="D41" s="153"/>
      <c r="E41" s="155"/>
      <c r="F41" s="153"/>
      <c r="G41" s="51" t="s">
        <v>647</v>
      </c>
      <c r="H41" s="44" t="s">
        <v>85</v>
      </c>
      <c r="I41" s="44" t="s">
        <v>86</v>
      </c>
      <c r="J41" s="44" t="s">
        <v>86</v>
      </c>
      <c r="K41" s="52" t="s">
        <v>648</v>
      </c>
      <c r="L41" s="85">
        <v>6000000</v>
      </c>
      <c r="M41" s="80">
        <f t="shared" si="1"/>
        <v>5100000</v>
      </c>
      <c r="N41" s="44">
        <v>2027</v>
      </c>
      <c r="O41" s="44">
        <v>2028</v>
      </c>
      <c r="P41" s="44"/>
      <c r="Q41" s="44" t="s">
        <v>87</v>
      </c>
      <c r="R41" s="44"/>
      <c r="S41" s="44"/>
      <c r="T41" s="44"/>
      <c r="U41" s="44"/>
      <c r="V41" s="44"/>
      <c r="W41" s="44"/>
      <c r="X41" s="44"/>
      <c r="Y41" s="51" t="s">
        <v>649</v>
      </c>
      <c r="Z41" s="46" t="s">
        <v>109</v>
      </c>
    </row>
    <row r="42" spans="1:26" ht="185.25" customHeight="1" x14ac:dyDescent="0.35">
      <c r="A42" s="199"/>
      <c r="B42" s="202"/>
      <c r="C42" s="193"/>
      <c r="D42" s="153"/>
      <c r="E42" s="155"/>
      <c r="F42" s="153"/>
      <c r="G42" s="51" t="s">
        <v>435</v>
      </c>
      <c r="H42" s="44" t="s">
        <v>85</v>
      </c>
      <c r="I42" s="44" t="s">
        <v>86</v>
      </c>
      <c r="J42" s="44" t="s">
        <v>86</v>
      </c>
      <c r="K42" s="52" t="s">
        <v>436</v>
      </c>
      <c r="L42" s="85">
        <v>6000000</v>
      </c>
      <c r="M42" s="80">
        <f t="shared" si="1"/>
        <v>5100000</v>
      </c>
      <c r="N42" s="44">
        <v>2027</v>
      </c>
      <c r="O42" s="44">
        <v>2028</v>
      </c>
      <c r="P42" s="44"/>
      <c r="Q42" s="44" t="s">
        <v>87</v>
      </c>
      <c r="R42" s="44"/>
      <c r="S42" s="44"/>
      <c r="T42" s="44"/>
      <c r="U42" s="44"/>
      <c r="V42" s="44"/>
      <c r="W42" s="44"/>
      <c r="X42" s="44"/>
      <c r="Y42" s="51" t="s">
        <v>649</v>
      </c>
      <c r="Z42" s="46" t="s">
        <v>109</v>
      </c>
    </row>
    <row r="43" spans="1:26" ht="120.75" customHeight="1" x14ac:dyDescent="0.35">
      <c r="A43" s="199"/>
      <c r="B43" s="202"/>
      <c r="C43" s="193"/>
      <c r="D43" s="153"/>
      <c r="E43" s="155"/>
      <c r="F43" s="153"/>
      <c r="G43" s="51" t="s">
        <v>650</v>
      </c>
      <c r="H43" s="44" t="s">
        <v>85</v>
      </c>
      <c r="I43" s="44" t="s">
        <v>86</v>
      </c>
      <c r="J43" s="44" t="s">
        <v>86</v>
      </c>
      <c r="K43" s="52" t="s">
        <v>458</v>
      </c>
      <c r="L43" s="85">
        <v>4000000</v>
      </c>
      <c r="M43" s="80">
        <f t="shared" si="1"/>
        <v>3400000</v>
      </c>
      <c r="N43" s="44">
        <v>2027</v>
      </c>
      <c r="O43" s="44">
        <v>2028</v>
      </c>
      <c r="P43" s="44"/>
      <c r="Q43" s="44"/>
      <c r="R43" s="44"/>
      <c r="S43" s="44"/>
      <c r="T43" s="44"/>
      <c r="U43" s="44"/>
      <c r="V43" s="44"/>
      <c r="W43" s="44"/>
      <c r="X43" s="44"/>
      <c r="Y43" s="51" t="s">
        <v>346</v>
      </c>
      <c r="Z43" s="44" t="s">
        <v>109</v>
      </c>
    </row>
    <row r="44" spans="1:26" ht="54.75" customHeight="1" x14ac:dyDescent="0.35">
      <c r="A44" s="199"/>
      <c r="B44" s="202"/>
      <c r="C44" s="193"/>
      <c r="D44" s="153"/>
      <c r="E44" s="155"/>
      <c r="F44" s="153"/>
      <c r="G44" s="51" t="s">
        <v>437</v>
      </c>
      <c r="H44" s="44" t="s">
        <v>85</v>
      </c>
      <c r="I44" s="44" t="s">
        <v>86</v>
      </c>
      <c r="J44" s="44" t="s">
        <v>86</v>
      </c>
      <c r="K44" s="52" t="s">
        <v>438</v>
      </c>
      <c r="L44" s="85">
        <v>3000000</v>
      </c>
      <c r="M44" s="80">
        <f t="shared" si="1"/>
        <v>2550000</v>
      </c>
      <c r="N44" s="44">
        <v>2027</v>
      </c>
      <c r="O44" s="44">
        <v>2028</v>
      </c>
      <c r="P44" s="44"/>
      <c r="Q44" s="44"/>
      <c r="R44" s="44"/>
      <c r="S44" s="44"/>
      <c r="T44" s="44"/>
      <c r="U44" s="44"/>
      <c r="V44" s="44"/>
      <c r="W44" s="44"/>
      <c r="X44" s="44"/>
      <c r="Y44" s="51" t="s">
        <v>346</v>
      </c>
      <c r="Z44" s="44" t="s">
        <v>109</v>
      </c>
    </row>
    <row r="45" spans="1:26" ht="41.25" customHeight="1" x14ac:dyDescent="0.35">
      <c r="A45" s="199"/>
      <c r="B45" s="202"/>
      <c r="C45" s="193"/>
      <c r="D45" s="153"/>
      <c r="E45" s="155"/>
      <c r="F45" s="153"/>
      <c r="G45" s="51" t="s">
        <v>439</v>
      </c>
      <c r="H45" s="44" t="s">
        <v>85</v>
      </c>
      <c r="I45" s="44" t="s">
        <v>86</v>
      </c>
      <c r="J45" s="44" t="s">
        <v>86</v>
      </c>
      <c r="K45" s="52" t="s">
        <v>440</v>
      </c>
      <c r="L45" s="85">
        <v>2000000</v>
      </c>
      <c r="M45" s="80">
        <f t="shared" si="1"/>
        <v>1700000</v>
      </c>
      <c r="N45" s="44">
        <v>2027</v>
      </c>
      <c r="O45" s="44">
        <v>2028</v>
      </c>
      <c r="P45" s="44"/>
      <c r="Q45" s="44"/>
      <c r="R45" s="44"/>
      <c r="S45" s="44"/>
      <c r="T45" s="44"/>
      <c r="U45" s="44"/>
      <c r="V45" s="44"/>
      <c r="W45" s="44"/>
      <c r="X45" s="44"/>
      <c r="Y45" s="51" t="s">
        <v>346</v>
      </c>
      <c r="Z45" s="44" t="s">
        <v>109</v>
      </c>
    </row>
    <row r="46" spans="1:26" ht="70.5" customHeight="1" x14ac:dyDescent="0.35">
      <c r="A46" s="199"/>
      <c r="B46" s="202"/>
      <c r="C46" s="193"/>
      <c r="D46" s="153"/>
      <c r="E46" s="155"/>
      <c r="F46" s="153"/>
      <c r="G46" s="51" t="s">
        <v>441</v>
      </c>
      <c r="H46" s="44" t="s">
        <v>85</v>
      </c>
      <c r="I46" s="44" t="s">
        <v>86</v>
      </c>
      <c r="J46" s="44" t="s">
        <v>86</v>
      </c>
      <c r="K46" s="52" t="s">
        <v>442</v>
      </c>
      <c r="L46" s="85">
        <v>4000000</v>
      </c>
      <c r="M46" s="80">
        <f t="shared" si="1"/>
        <v>3400000</v>
      </c>
      <c r="N46" s="44">
        <v>2027</v>
      </c>
      <c r="O46" s="44">
        <v>2028</v>
      </c>
      <c r="P46" s="44"/>
      <c r="Q46" s="44"/>
      <c r="R46" s="44"/>
      <c r="S46" s="44"/>
      <c r="T46" s="44"/>
      <c r="U46" s="44"/>
      <c r="V46" s="44"/>
      <c r="W46" s="44"/>
      <c r="X46" s="44"/>
      <c r="Y46" s="51" t="s">
        <v>346</v>
      </c>
      <c r="Z46" s="44" t="s">
        <v>109</v>
      </c>
    </row>
    <row r="47" spans="1:26" ht="60" customHeight="1" x14ac:dyDescent="0.35">
      <c r="A47" s="199"/>
      <c r="B47" s="202"/>
      <c r="C47" s="193"/>
      <c r="D47" s="153"/>
      <c r="E47" s="155"/>
      <c r="F47" s="153"/>
      <c r="G47" s="51" t="s">
        <v>651</v>
      </c>
      <c r="H47" s="44" t="s">
        <v>85</v>
      </c>
      <c r="I47" s="44" t="s">
        <v>86</v>
      </c>
      <c r="J47" s="44" t="s">
        <v>86</v>
      </c>
      <c r="K47" s="52" t="s">
        <v>443</v>
      </c>
      <c r="L47" s="85">
        <v>5000000</v>
      </c>
      <c r="M47" s="80">
        <f t="shared" si="1"/>
        <v>4250000</v>
      </c>
      <c r="N47" s="44">
        <v>2027</v>
      </c>
      <c r="O47" s="44">
        <v>2028</v>
      </c>
      <c r="P47" s="44"/>
      <c r="Q47" s="44"/>
      <c r="R47" s="44"/>
      <c r="S47" s="44"/>
      <c r="T47" s="44"/>
      <c r="U47" s="44"/>
      <c r="V47" s="44"/>
      <c r="W47" s="44"/>
      <c r="X47" s="44"/>
      <c r="Y47" s="51" t="s">
        <v>652</v>
      </c>
      <c r="Z47" s="44" t="s">
        <v>109</v>
      </c>
    </row>
    <row r="48" spans="1:26" ht="60" customHeight="1" x14ac:dyDescent="0.35">
      <c r="A48" s="199"/>
      <c r="B48" s="202"/>
      <c r="C48" s="193"/>
      <c r="D48" s="153"/>
      <c r="E48" s="155"/>
      <c r="F48" s="153"/>
      <c r="G48" s="51" t="s">
        <v>541</v>
      </c>
      <c r="H48" s="44" t="s">
        <v>85</v>
      </c>
      <c r="I48" s="44" t="s">
        <v>86</v>
      </c>
      <c r="J48" s="44" t="s">
        <v>86</v>
      </c>
      <c r="K48" s="52" t="s">
        <v>542</v>
      </c>
      <c r="L48" s="85">
        <v>2000000</v>
      </c>
      <c r="M48" s="80">
        <f t="shared" si="1"/>
        <v>1700000</v>
      </c>
      <c r="N48" s="44">
        <v>2026</v>
      </c>
      <c r="O48" s="44">
        <v>2028</v>
      </c>
      <c r="P48" s="44"/>
      <c r="Q48" s="44"/>
      <c r="R48" s="44"/>
      <c r="S48" s="44"/>
      <c r="T48" s="44"/>
      <c r="U48" s="44"/>
      <c r="V48" s="44"/>
      <c r="W48" s="44"/>
      <c r="X48" s="44"/>
      <c r="Y48" s="51" t="s">
        <v>537</v>
      </c>
      <c r="Z48" s="44" t="s">
        <v>109</v>
      </c>
    </row>
    <row r="49" spans="1:27" ht="60" customHeight="1" x14ac:dyDescent="0.35">
      <c r="A49" s="199"/>
      <c r="B49" s="202"/>
      <c r="C49" s="193"/>
      <c r="D49" s="153"/>
      <c r="E49" s="155"/>
      <c r="F49" s="153"/>
      <c r="G49" s="104" t="s">
        <v>829</v>
      </c>
      <c r="H49" s="106" t="s">
        <v>85</v>
      </c>
      <c r="I49" s="106" t="s">
        <v>86</v>
      </c>
      <c r="J49" s="106" t="s">
        <v>86</v>
      </c>
      <c r="K49" s="105" t="s">
        <v>830</v>
      </c>
      <c r="L49" s="126">
        <v>30000000</v>
      </c>
      <c r="M49" s="116">
        <f t="shared" si="1"/>
        <v>25500000</v>
      </c>
      <c r="N49" s="132">
        <v>2027</v>
      </c>
      <c r="O49" s="132">
        <v>2028</v>
      </c>
      <c r="P49" s="103"/>
      <c r="Q49" s="103"/>
      <c r="R49" s="103"/>
      <c r="S49" s="103"/>
      <c r="T49" s="103"/>
      <c r="U49" s="103"/>
      <c r="V49" s="103"/>
      <c r="W49" s="103"/>
      <c r="X49" s="103"/>
      <c r="Y49" s="104" t="s">
        <v>346</v>
      </c>
      <c r="Z49" s="106" t="s">
        <v>109</v>
      </c>
    </row>
    <row r="50" spans="1:27" ht="66.75" customHeight="1" x14ac:dyDescent="0.35">
      <c r="A50" s="200"/>
      <c r="B50" s="203"/>
      <c r="C50" s="194"/>
      <c r="D50" s="187"/>
      <c r="E50" s="188"/>
      <c r="F50" s="187"/>
      <c r="G50" s="131" t="s">
        <v>840</v>
      </c>
      <c r="H50" s="132" t="s">
        <v>85</v>
      </c>
      <c r="I50" s="132" t="s">
        <v>86</v>
      </c>
      <c r="J50" s="132" t="s">
        <v>86</v>
      </c>
      <c r="K50" s="113" t="s">
        <v>839</v>
      </c>
      <c r="L50" s="115">
        <v>4500000</v>
      </c>
      <c r="M50" s="116">
        <f t="shared" ref="M50" si="2">L50*0.85</f>
        <v>3825000</v>
      </c>
      <c r="N50" s="131">
        <v>2026</v>
      </c>
      <c r="O50" s="131">
        <v>2028</v>
      </c>
      <c r="P50" s="132"/>
      <c r="Q50" s="132"/>
      <c r="R50" s="132"/>
      <c r="S50" s="132"/>
      <c r="T50" s="132"/>
      <c r="U50" s="132"/>
      <c r="V50" s="132"/>
      <c r="W50" s="132"/>
      <c r="X50" s="132"/>
      <c r="Y50" s="131" t="s">
        <v>346</v>
      </c>
      <c r="Z50" s="132" t="s">
        <v>109</v>
      </c>
      <c r="AA50" s="18"/>
    </row>
    <row r="51" spans="1:27" ht="225.75" customHeight="1" x14ac:dyDescent="0.35">
      <c r="A51" s="198">
        <v>3</v>
      </c>
      <c r="B51" s="158" t="s">
        <v>58</v>
      </c>
      <c r="C51" s="192" t="s">
        <v>79</v>
      </c>
      <c r="D51" s="152">
        <v>47325615</v>
      </c>
      <c r="E51" s="154">
        <v>600083811</v>
      </c>
      <c r="F51" s="152" t="s">
        <v>59</v>
      </c>
      <c r="G51" s="54" t="s">
        <v>257</v>
      </c>
      <c r="H51" s="55" t="s">
        <v>85</v>
      </c>
      <c r="I51" s="55" t="s">
        <v>86</v>
      </c>
      <c r="J51" s="55" t="s">
        <v>86</v>
      </c>
      <c r="K51" s="87" t="s">
        <v>336</v>
      </c>
      <c r="L51" s="60" t="s">
        <v>461</v>
      </c>
      <c r="M51" s="72">
        <f>20400000*0.85</f>
        <v>17340000</v>
      </c>
      <c r="N51" s="55">
        <v>2021</v>
      </c>
      <c r="O51" s="55">
        <v>2027</v>
      </c>
      <c r="P51" s="55"/>
      <c r="Q51" s="55" t="s">
        <v>87</v>
      </c>
      <c r="R51" s="55" t="s">
        <v>87</v>
      </c>
      <c r="S51" s="55" t="s">
        <v>87</v>
      </c>
      <c r="T51" s="55"/>
      <c r="U51" s="55"/>
      <c r="V51" s="54" t="s">
        <v>287</v>
      </c>
      <c r="W51" s="55"/>
      <c r="X51" s="55"/>
      <c r="Y51" s="54" t="s">
        <v>462</v>
      </c>
      <c r="Z51" s="55" t="s">
        <v>109</v>
      </c>
      <c r="AA51" s="18"/>
    </row>
    <row r="52" spans="1:27" ht="60.75" customHeight="1" x14ac:dyDescent="0.35">
      <c r="A52" s="199"/>
      <c r="B52" s="159"/>
      <c r="C52" s="193"/>
      <c r="D52" s="153"/>
      <c r="E52" s="155"/>
      <c r="F52" s="153"/>
      <c r="G52" s="51" t="s">
        <v>252</v>
      </c>
      <c r="H52" s="44" t="s">
        <v>85</v>
      </c>
      <c r="I52" s="44" t="s">
        <v>86</v>
      </c>
      <c r="J52" s="44" t="s">
        <v>86</v>
      </c>
      <c r="K52" s="66" t="s">
        <v>253</v>
      </c>
      <c r="L52" s="88" t="s">
        <v>653</v>
      </c>
      <c r="M52" s="71">
        <f>8400000*0.85</f>
        <v>7140000</v>
      </c>
      <c r="N52" s="44">
        <v>2021</v>
      </c>
      <c r="O52" s="51" t="s">
        <v>547</v>
      </c>
      <c r="P52" s="44"/>
      <c r="Q52" s="44" t="s">
        <v>87</v>
      </c>
      <c r="R52" s="44"/>
      <c r="S52" s="44" t="s">
        <v>87</v>
      </c>
      <c r="T52" s="44"/>
      <c r="U52" s="44"/>
      <c r="V52" s="89" t="s">
        <v>287</v>
      </c>
      <c r="W52" s="44"/>
      <c r="X52" s="44"/>
      <c r="Y52" s="51" t="s">
        <v>654</v>
      </c>
      <c r="Z52" s="51" t="s">
        <v>548</v>
      </c>
    </row>
    <row r="53" spans="1:27" ht="134.25" customHeight="1" x14ac:dyDescent="0.35">
      <c r="A53" s="199"/>
      <c r="B53" s="159"/>
      <c r="C53" s="193"/>
      <c r="D53" s="153"/>
      <c r="E53" s="155"/>
      <c r="F53" s="153"/>
      <c r="G53" s="51" t="s">
        <v>254</v>
      </c>
      <c r="H53" s="44" t="s">
        <v>85</v>
      </c>
      <c r="I53" s="44" t="s">
        <v>86</v>
      </c>
      <c r="J53" s="44" t="s">
        <v>86</v>
      </c>
      <c r="K53" s="90" t="s">
        <v>255</v>
      </c>
      <c r="L53" s="74" t="s">
        <v>653</v>
      </c>
      <c r="M53" s="71">
        <f>8400000*0.85</f>
        <v>7140000</v>
      </c>
      <c r="N53" s="44">
        <v>2021</v>
      </c>
      <c r="O53" s="51" t="s">
        <v>547</v>
      </c>
      <c r="P53" s="44"/>
      <c r="Q53" s="44" t="s">
        <v>87</v>
      </c>
      <c r="R53" s="44"/>
      <c r="S53" s="44" t="s">
        <v>87</v>
      </c>
      <c r="T53" s="44"/>
      <c r="U53" s="44"/>
      <c r="V53" s="55" t="s">
        <v>87</v>
      </c>
      <c r="W53" s="44"/>
      <c r="X53" s="44"/>
      <c r="Y53" s="51" t="s">
        <v>654</v>
      </c>
      <c r="Z53" s="51" t="s">
        <v>548</v>
      </c>
    </row>
    <row r="54" spans="1:27" ht="53.25" customHeight="1" x14ac:dyDescent="0.35">
      <c r="A54" s="199"/>
      <c r="B54" s="159"/>
      <c r="C54" s="193"/>
      <c r="D54" s="153"/>
      <c r="E54" s="155"/>
      <c r="F54" s="153"/>
      <c r="G54" s="51" t="s">
        <v>216</v>
      </c>
      <c r="H54" s="44" t="s">
        <v>85</v>
      </c>
      <c r="I54" s="44" t="s">
        <v>86</v>
      </c>
      <c r="J54" s="44" t="s">
        <v>86</v>
      </c>
      <c r="K54" s="66" t="s">
        <v>655</v>
      </c>
      <c r="L54" s="79" t="s">
        <v>656</v>
      </c>
      <c r="M54" s="71">
        <f>13200000*0.85</f>
        <v>11220000</v>
      </c>
      <c r="N54" s="44">
        <v>2021</v>
      </c>
      <c r="O54" s="51" t="s">
        <v>547</v>
      </c>
      <c r="P54" s="44"/>
      <c r="Q54" s="44"/>
      <c r="R54" s="44"/>
      <c r="S54" s="44"/>
      <c r="T54" s="44"/>
      <c r="U54" s="44"/>
      <c r="V54" s="44" t="s">
        <v>87</v>
      </c>
      <c r="W54" s="44" t="s">
        <v>87</v>
      </c>
      <c r="X54" s="44"/>
      <c r="Y54" s="51" t="s">
        <v>654</v>
      </c>
      <c r="Z54" s="44" t="s">
        <v>109</v>
      </c>
    </row>
    <row r="55" spans="1:27" ht="39" x14ac:dyDescent="0.35">
      <c r="A55" s="199"/>
      <c r="B55" s="159"/>
      <c r="C55" s="193"/>
      <c r="D55" s="153"/>
      <c r="E55" s="155"/>
      <c r="F55" s="153"/>
      <c r="G55" s="51" t="s">
        <v>197</v>
      </c>
      <c r="H55" s="44" t="s">
        <v>85</v>
      </c>
      <c r="I55" s="44" t="s">
        <v>86</v>
      </c>
      <c r="J55" s="44" t="s">
        <v>86</v>
      </c>
      <c r="K55" s="66" t="s">
        <v>98</v>
      </c>
      <c r="L55" s="79">
        <v>2400000</v>
      </c>
      <c r="M55" s="71">
        <f>2400000*0.85</f>
        <v>2040000</v>
      </c>
      <c r="N55" s="44">
        <v>2022</v>
      </c>
      <c r="O55" s="51" t="s">
        <v>641</v>
      </c>
      <c r="P55" s="44"/>
      <c r="Q55" s="44"/>
      <c r="R55" s="44"/>
      <c r="S55" s="44"/>
      <c r="T55" s="44"/>
      <c r="U55" s="44"/>
      <c r="V55" s="44"/>
      <c r="W55" s="44"/>
      <c r="X55" s="44" t="s">
        <v>87</v>
      </c>
      <c r="Y55" s="51" t="s">
        <v>657</v>
      </c>
      <c r="Z55" s="44" t="s">
        <v>109</v>
      </c>
    </row>
    <row r="56" spans="1:27" ht="99" customHeight="1" x14ac:dyDescent="0.35">
      <c r="A56" s="199"/>
      <c r="B56" s="159"/>
      <c r="C56" s="193"/>
      <c r="D56" s="153"/>
      <c r="E56" s="155"/>
      <c r="F56" s="153"/>
      <c r="G56" s="45" t="s">
        <v>236</v>
      </c>
      <c r="H56" s="44" t="s">
        <v>85</v>
      </c>
      <c r="I56" s="44" t="s">
        <v>86</v>
      </c>
      <c r="J56" s="44" t="s">
        <v>86</v>
      </c>
      <c r="K56" s="90" t="s">
        <v>256</v>
      </c>
      <c r="L56" s="60" t="s">
        <v>658</v>
      </c>
      <c r="M56" s="71">
        <f>2400000*0.85</f>
        <v>2040000</v>
      </c>
      <c r="N56" s="44">
        <v>2021</v>
      </c>
      <c r="O56" s="51" t="s">
        <v>547</v>
      </c>
      <c r="P56" s="44"/>
      <c r="Q56" s="44"/>
      <c r="R56" s="44"/>
      <c r="S56" s="44"/>
      <c r="T56" s="44"/>
      <c r="U56" s="44" t="s">
        <v>87</v>
      </c>
      <c r="V56" s="44" t="s">
        <v>87</v>
      </c>
      <c r="W56" s="44" t="s">
        <v>87</v>
      </c>
      <c r="X56" s="44"/>
      <c r="Y56" s="51" t="s">
        <v>654</v>
      </c>
      <c r="Z56" s="44" t="s">
        <v>109</v>
      </c>
    </row>
    <row r="57" spans="1:27" ht="37.5" customHeight="1" x14ac:dyDescent="0.35">
      <c r="A57" s="199"/>
      <c r="B57" s="159"/>
      <c r="C57" s="193"/>
      <c r="D57" s="153"/>
      <c r="E57" s="155"/>
      <c r="F57" s="153"/>
      <c r="G57" s="45" t="s">
        <v>659</v>
      </c>
      <c r="H57" s="44" t="s">
        <v>85</v>
      </c>
      <c r="I57" s="44" t="s">
        <v>86</v>
      </c>
      <c r="J57" s="44" t="s">
        <v>86</v>
      </c>
      <c r="K57" s="90" t="s">
        <v>660</v>
      </c>
      <c r="L57" s="85">
        <v>6000000</v>
      </c>
      <c r="M57" s="80">
        <f t="shared" ref="M57:M59" si="3">L57*0.85</f>
        <v>5100000</v>
      </c>
      <c r="N57" s="51" t="s">
        <v>549</v>
      </c>
      <c r="O57" s="51" t="s">
        <v>611</v>
      </c>
      <c r="P57" s="44"/>
      <c r="Q57" s="44" t="s">
        <v>87</v>
      </c>
      <c r="R57" s="44"/>
      <c r="S57" s="44"/>
      <c r="T57" s="44"/>
      <c r="U57" s="44"/>
      <c r="V57" s="44"/>
      <c r="W57" s="44"/>
      <c r="X57" s="44"/>
      <c r="Y57" s="51" t="s">
        <v>346</v>
      </c>
      <c r="Z57" s="44" t="s">
        <v>109</v>
      </c>
    </row>
    <row r="58" spans="1:27" ht="36" customHeight="1" x14ac:dyDescent="0.35">
      <c r="A58" s="199"/>
      <c r="B58" s="159"/>
      <c r="C58" s="193"/>
      <c r="D58" s="153"/>
      <c r="E58" s="155"/>
      <c r="F58" s="153"/>
      <c r="G58" s="45" t="s">
        <v>661</v>
      </c>
      <c r="H58" s="44" t="s">
        <v>85</v>
      </c>
      <c r="I58" s="44" t="s">
        <v>86</v>
      </c>
      <c r="J58" s="44" t="s">
        <v>86</v>
      </c>
      <c r="K58" s="90" t="s">
        <v>662</v>
      </c>
      <c r="L58" s="85">
        <v>6000000</v>
      </c>
      <c r="M58" s="80">
        <f t="shared" si="3"/>
        <v>5100000</v>
      </c>
      <c r="N58" s="51" t="s">
        <v>549</v>
      </c>
      <c r="O58" s="51" t="s">
        <v>611</v>
      </c>
      <c r="P58" s="44"/>
      <c r="Q58" s="44"/>
      <c r="R58" s="44" t="s">
        <v>87</v>
      </c>
      <c r="S58" s="44"/>
      <c r="T58" s="44"/>
      <c r="U58" s="44"/>
      <c r="V58" s="44"/>
      <c r="W58" s="44"/>
      <c r="X58" s="44"/>
      <c r="Y58" s="51" t="s">
        <v>346</v>
      </c>
      <c r="Z58" s="44" t="s">
        <v>109</v>
      </c>
    </row>
    <row r="59" spans="1:27" ht="36" customHeight="1" x14ac:dyDescent="0.35">
      <c r="A59" s="199"/>
      <c r="B59" s="159"/>
      <c r="C59" s="193"/>
      <c r="D59" s="153"/>
      <c r="E59" s="155"/>
      <c r="F59" s="153"/>
      <c r="G59" s="45" t="s">
        <v>663</v>
      </c>
      <c r="H59" s="44" t="s">
        <v>85</v>
      </c>
      <c r="I59" s="44" t="s">
        <v>86</v>
      </c>
      <c r="J59" s="44" t="s">
        <v>86</v>
      </c>
      <c r="K59" s="90" t="s">
        <v>664</v>
      </c>
      <c r="L59" s="85">
        <v>6000000</v>
      </c>
      <c r="M59" s="80">
        <f t="shared" si="3"/>
        <v>5100000</v>
      </c>
      <c r="N59" s="51" t="s">
        <v>549</v>
      </c>
      <c r="O59" s="51" t="s">
        <v>611</v>
      </c>
      <c r="P59" s="44"/>
      <c r="Q59" s="44"/>
      <c r="R59" s="44"/>
      <c r="S59" s="44"/>
      <c r="T59" s="44"/>
      <c r="U59" s="44"/>
      <c r="V59" s="44" t="s">
        <v>87</v>
      </c>
      <c r="W59" s="44"/>
      <c r="X59" s="44"/>
      <c r="Y59" s="51" t="s">
        <v>346</v>
      </c>
      <c r="Z59" s="44" t="s">
        <v>109</v>
      </c>
    </row>
    <row r="60" spans="1:27" ht="36" customHeight="1" x14ac:dyDescent="0.35">
      <c r="A60" s="199"/>
      <c r="B60" s="159"/>
      <c r="C60" s="193"/>
      <c r="D60" s="153"/>
      <c r="E60" s="155"/>
      <c r="F60" s="153"/>
      <c r="G60" s="45" t="s">
        <v>665</v>
      </c>
      <c r="H60" s="44" t="s">
        <v>85</v>
      </c>
      <c r="I60" s="44" t="s">
        <v>86</v>
      </c>
      <c r="J60" s="44" t="s">
        <v>86</v>
      </c>
      <c r="K60" s="90" t="s">
        <v>666</v>
      </c>
      <c r="L60" s="79" t="s">
        <v>667</v>
      </c>
      <c r="M60" s="80">
        <f>15000000*0.85</f>
        <v>12750000</v>
      </c>
      <c r="N60" s="44">
        <v>2027</v>
      </c>
      <c r="O60" s="44">
        <v>2028</v>
      </c>
      <c r="P60" s="44"/>
      <c r="Q60" s="44" t="s">
        <v>87</v>
      </c>
      <c r="R60" s="44" t="s">
        <v>87</v>
      </c>
      <c r="S60" s="44"/>
      <c r="T60" s="44"/>
      <c r="U60" s="44"/>
      <c r="V60" s="44" t="s">
        <v>87</v>
      </c>
      <c r="W60" s="44"/>
      <c r="X60" s="44" t="s">
        <v>87</v>
      </c>
      <c r="Y60" s="51" t="s">
        <v>346</v>
      </c>
      <c r="Z60" s="44" t="s">
        <v>109</v>
      </c>
    </row>
    <row r="61" spans="1:27" ht="60.75" customHeight="1" x14ac:dyDescent="0.35">
      <c r="A61" s="199"/>
      <c r="B61" s="159"/>
      <c r="C61" s="193"/>
      <c r="D61" s="153"/>
      <c r="E61" s="155"/>
      <c r="F61" s="153"/>
      <c r="G61" s="45" t="s">
        <v>668</v>
      </c>
      <c r="H61" s="44" t="s">
        <v>85</v>
      </c>
      <c r="I61" s="44" t="s">
        <v>86</v>
      </c>
      <c r="J61" s="44" t="s">
        <v>86</v>
      </c>
      <c r="K61" s="90" t="s">
        <v>669</v>
      </c>
      <c r="L61" s="79" t="s">
        <v>670</v>
      </c>
      <c r="M61" s="80">
        <f>6000000*0.85</f>
        <v>5100000</v>
      </c>
      <c r="N61" s="44">
        <v>2027</v>
      </c>
      <c r="O61" s="44">
        <v>2028</v>
      </c>
      <c r="P61" s="44"/>
      <c r="Q61" s="44" t="s">
        <v>87</v>
      </c>
      <c r="R61" s="44" t="s">
        <v>87</v>
      </c>
      <c r="S61" s="44"/>
      <c r="T61" s="44"/>
      <c r="U61" s="44"/>
      <c r="V61" s="44" t="s">
        <v>87</v>
      </c>
      <c r="W61" s="44"/>
      <c r="X61" s="44" t="s">
        <v>87</v>
      </c>
      <c r="Y61" s="51" t="s">
        <v>346</v>
      </c>
      <c r="Z61" s="44" t="s">
        <v>109</v>
      </c>
    </row>
    <row r="62" spans="1:27" ht="39.75" customHeight="1" x14ac:dyDescent="0.35">
      <c r="A62" s="199"/>
      <c r="B62" s="159"/>
      <c r="C62" s="193"/>
      <c r="D62" s="153"/>
      <c r="E62" s="155"/>
      <c r="F62" s="153"/>
      <c r="G62" s="45" t="s">
        <v>671</v>
      </c>
      <c r="H62" s="44" t="s">
        <v>85</v>
      </c>
      <c r="I62" s="44" t="s">
        <v>86</v>
      </c>
      <c r="J62" s="44" t="s">
        <v>86</v>
      </c>
      <c r="K62" s="90" t="s">
        <v>672</v>
      </c>
      <c r="L62" s="79" t="s">
        <v>670</v>
      </c>
      <c r="M62" s="80">
        <f>6000000*0.85</f>
        <v>5100000</v>
      </c>
      <c r="N62" s="44">
        <v>2027</v>
      </c>
      <c r="O62" s="44">
        <v>2028</v>
      </c>
      <c r="P62" s="44"/>
      <c r="Q62" s="44" t="s">
        <v>87</v>
      </c>
      <c r="R62" s="44" t="s">
        <v>87</v>
      </c>
      <c r="S62" s="44"/>
      <c r="T62" s="44"/>
      <c r="U62" s="44"/>
      <c r="V62" s="44" t="s">
        <v>87</v>
      </c>
      <c r="W62" s="44"/>
      <c r="X62" s="44" t="s">
        <v>87</v>
      </c>
      <c r="Y62" s="51" t="s">
        <v>346</v>
      </c>
      <c r="Z62" s="44" t="s">
        <v>109</v>
      </c>
    </row>
    <row r="63" spans="1:27" ht="35.5" customHeight="1" x14ac:dyDescent="0.35">
      <c r="A63" s="199"/>
      <c r="B63" s="159"/>
      <c r="C63" s="193"/>
      <c r="D63" s="153"/>
      <c r="E63" s="155"/>
      <c r="F63" s="153"/>
      <c r="G63" s="111" t="s">
        <v>824</v>
      </c>
      <c r="H63" s="106" t="s">
        <v>85</v>
      </c>
      <c r="I63" s="106" t="s">
        <v>86</v>
      </c>
      <c r="J63" s="106" t="s">
        <v>86</v>
      </c>
      <c r="K63" s="112" t="s">
        <v>844</v>
      </c>
      <c r="L63" s="115">
        <v>6000000</v>
      </c>
      <c r="M63" s="116">
        <f>6000000*85%</f>
        <v>5100000</v>
      </c>
      <c r="N63" s="106">
        <v>2027</v>
      </c>
      <c r="O63" s="106">
        <v>2028</v>
      </c>
      <c r="P63" s="106"/>
      <c r="Q63" s="106" t="s">
        <v>87</v>
      </c>
      <c r="R63" s="106" t="s">
        <v>87</v>
      </c>
      <c r="S63" s="106"/>
      <c r="T63" s="106"/>
      <c r="U63" s="106"/>
      <c r="V63" s="106"/>
      <c r="W63" s="106"/>
      <c r="X63" s="106" t="s">
        <v>87</v>
      </c>
      <c r="Y63" s="104" t="s">
        <v>346</v>
      </c>
      <c r="Z63" s="106"/>
    </row>
    <row r="64" spans="1:27" ht="47" customHeight="1" x14ac:dyDescent="0.35">
      <c r="A64" s="199"/>
      <c r="B64" s="159"/>
      <c r="C64" s="193"/>
      <c r="D64" s="153"/>
      <c r="E64" s="155"/>
      <c r="F64" s="153"/>
      <c r="G64" s="119" t="s">
        <v>825</v>
      </c>
      <c r="H64" s="120" t="s">
        <v>221</v>
      </c>
      <c r="I64" s="120" t="s">
        <v>86</v>
      </c>
      <c r="J64" s="120" t="s">
        <v>86</v>
      </c>
      <c r="K64" s="121" t="s">
        <v>826</v>
      </c>
      <c r="L64" s="122">
        <v>25000000</v>
      </c>
      <c r="M64" s="123"/>
      <c r="N64" s="110">
        <v>2027</v>
      </c>
      <c r="O64" s="110">
        <v>2028</v>
      </c>
      <c r="P64" s="110"/>
      <c r="Q64" s="110" t="s">
        <v>87</v>
      </c>
      <c r="R64" s="110" t="s">
        <v>87</v>
      </c>
      <c r="S64" s="110"/>
      <c r="T64" s="110"/>
      <c r="U64" s="110"/>
      <c r="V64" s="110"/>
      <c r="W64" s="110"/>
      <c r="X64" s="110" t="s">
        <v>87</v>
      </c>
      <c r="Y64" s="124" t="s">
        <v>346</v>
      </c>
      <c r="Z64" s="110"/>
    </row>
    <row r="65" spans="1:27" ht="30.5" customHeight="1" x14ac:dyDescent="0.35">
      <c r="A65" s="199"/>
      <c r="B65" s="159"/>
      <c r="C65" s="193"/>
      <c r="D65" s="153"/>
      <c r="E65" s="155"/>
      <c r="F65" s="153"/>
      <c r="G65" s="104" t="s">
        <v>827</v>
      </c>
      <c r="H65" s="106" t="s">
        <v>85</v>
      </c>
      <c r="I65" s="106" t="s">
        <v>86</v>
      </c>
      <c r="J65" s="106" t="s">
        <v>86</v>
      </c>
      <c r="K65" s="105" t="s">
        <v>845</v>
      </c>
      <c r="L65" s="115">
        <v>6000000</v>
      </c>
      <c r="M65" s="116">
        <f>6000000*85%</f>
        <v>5100000</v>
      </c>
      <c r="N65" s="106">
        <v>2027</v>
      </c>
      <c r="O65" s="106">
        <v>2028</v>
      </c>
      <c r="P65" s="106"/>
      <c r="Q65" s="106" t="s">
        <v>87</v>
      </c>
      <c r="R65" s="106" t="s">
        <v>87</v>
      </c>
      <c r="S65" s="106"/>
      <c r="T65" s="106"/>
      <c r="U65" s="106"/>
      <c r="V65" s="106"/>
      <c r="W65" s="106"/>
      <c r="X65" s="106" t="s">
        <v>87</v>
      </c>
      <c r="Y65" s="104" t="s">
        <v>346</v>
      </c>
      <c r="Z65" s="106"/>
    </row>
    <row r="66" spans="1:27" ht="54" customHeight="1" x14ac:dyDescent="0.35">
      <c r="A66" s="199"/>
      <c r="B66" s="159"/>
      <c r="C66" s="193"/>
      <c r="D66" s="153"/>
      <c r="E66" s="155"/>
      <c r="F66" s="153"/>
      <c r="G66" s="111" t="s">
        <v>370</v>
      </c>
      <c r="H66" s="106" t="s">
        <v>85</v>
      </c>
      <c r="I66" s="106" t="s">
        <v>86</v>
      </c>
      <c r="J66" s="106" t="s">
        <v>86</v>
      </c>
      <c r="K66" s="113" t="s">
        <v>371</v>
      </c>
      <c r="L66" s="115">
        <v>6000000</v>
      </c>
      <c r="M66" s="116">
        <f t="shared" ref="M66:M68" si="4">6000000*85%</f>
        <v>5100000</v>
      </c>
      <c r="N66" s="106">
        <v>2027</v>
      </c>
      <c r="O66" s="106">
        <v>2028</v>
      </c>
      <c r="P66" s="106"/>
      <c r="Q66" s="106" t="s">
        <v>87</v>
      </c>
      <c r="R66" s="106" t="s">
        <v>87</v>
      </c>
      <c r="S66" s="106"/>
      <c r="T66" s="106"/>
      <c r="U66" s="106"/>
      <c r="V66" s="106"/>
      <c r="W66" s="106"/>
      <c r="X66" s="106" t="s">
        <v>87</v>
      </c>
      <c r="Y66" s="104" t="s">
        <v>346</v>
      </c>
      <c r="Z66" s="106"/>
    </row>
    <row r="67" spans="1:27" ht="34.5" customHeight="1" x14ac:dyDescent="0.35">
      <c r="A67" s="199"/>
      <c r="B67" s="159"/>
      <c r="C67" s="193"/>
      <c r="D67" s="153"/>
      <c r="E67" s="155"/>
      <c r="F67" s="153"/>
      <c r="G67" s="111" t="s">
        <v>828</v>
      </c>
      <c r="H67" s="106" t="s">
        <v>85</v>
      </c>
      <c r="I67" s="106" t="s">
        <v>86</v>
      </c>
      <c r="J67" s="106" t="s">
        <v>86</v>
      </c>
      <c r="K67" s="113" t="s">
        <v>846</v>
      </c>
      <c r="L67" s="115">
        <v>6000000</v>
      </c>
      <c r="M67" s="116">
        <f t="shared" si="4"/>
        <v>5100000</v>
      </c>
      <c r="N67" s="106">
        <v>2027</v>
      </c>
      <c r="O67" s="106">
        <v>2028</v>
      </c>
      <c r="P67" s="106"/>
      <c r="Q67" s="106" t="s">
        <v>87</v>
      </c>
      <c r="R67" s="106" t="s">
        <v>87</v>
      </c>
      <c r="S67" s="106"/>
      <c r="T67" s="106"/>
      <c r="U67" s="106"/>
      <c r="V67" s="106"/>
      <c r="W67" s="106"/>
      <c r="X67" s="106" t="s">
        <v>87</v>
      </c>
      <c r="Y67" s="104" t="s">
        <v>346</v>
      </c>
      <c r="Z67" s="106"/>
    </row>
    <row r="68" spans="1:27" ht="78.5" customHeight="1" x14ac:dyDescent="0.35">
      <c r="A68" s="199"/>
      <c r="B68" s="159"/>
      <c r="C68" s="193"/>
      <c r="D68" s="153"/>
      <c r="E68" s="155"/>
      <c r="F68" s="153"/>
      <c r="G68" s="104" t="s">
        <v>275</v>
      </c>
      <c r="H68" s="106" t="s">
        <v>85</v>
      </c>
      <c r="I68" s="106" t="s">
        <v>86</v>
      </c>
      <c r="J68" s="106" t="s">
        <v>86</v>
      </c>
      <c r="K68" s="114" t="s">
        <v>402</v>
      </c>
      <c r="L68" s="115">
        <v>6000000</v>
      </c>
      <c r="M68" s="116">
        <f t="shared" si="4"/>
        <v>5100000</v>
      </c>
      <c r="N68" s="106">
        <v>2027</v>
      </c>
      <c r="O68" s="106">
        <v>2028</v>
      </c>
      <c r="P68" s="106"/>
      <c r="Q68" s="106" t="s">
        <v>87</v>
      </c>
      <c r="R68" s="106" t="s">
        <v>87</v>
      </c>
      <c r="S68" s="106"/>
      <c r="T68" s="106"/>
      <c r="U68" s="106"/>
      <c r="V68" s="106"/>
      <c r="W68" s="106"/>
      <c r="X68" s="106" t="s">
        <v>87</v>
      </c>
      <c r="Y68" s="104" t="s">
        <v>346</v>
      </c>
      <c r="Z68" s="106"/>
    </row>
    <row r="69" spans="1:27" ht="66.75" customHeight="1" x14ac:dyDescent="0.35">
      <c r="A69" s="200"/>
      <c r="B69" s="182"/>
      <c r="C69" s="194"/>
      <c r="D69" s="187"/>
      <c r="E69" s="188"/>
      <c r="F69" s="187"/>
      <c r="G69" s="131" t="s">
        <v>840</v>
      </c>
      <c r="H69" s="132" t="s">
        <v>85</v>
      </c>
      <c r="I69" s="132" t="s">
        <v>86</v>
      </c>
      <c r="J69" s="132" t="s">
        <v>86</v>
      </c>
      <c r="K69" s="113" t="s">
        <v>839</v>
      </c>
      <c r="L69" s="115">
        <v>4500000</v>
      </c>
      <c r="M69" s="116">
        <f t="shared" ref="M69" si="5">L69*0.85</f>
        <v>3825000</v>
      </c>
      <c r="N69" s="131">
        <v>2026</v>
      </c>
      <c r="O69" s="131">
        <v>2028</v>
      </c>
      <c r="P69" s="132"/>
      <c r="Q69" s="132"/>
      <c r="R69" s="132"/>
      <c r="S69" s="132"/>
      <c r="T69" s="132"/>
      <c r="U69" s="132"/>
      <c r="V69" s="132"/>
      <c r="W69" s="132"/>
      <c r="X69" s="132"/>
      <c r="Y69" s="131" t="s">
        <v>346</v>
      </c>
      <c r="Z69" s="132" t="s">
        <v>109</v>
      </c>
      <c r="AA69" s="18"/>
    </row>
    <row r="70" spans="1:27" ht="159.75" customHeight="1" x14ac:dyDescent="0.35">
      <c r="A70" s="198">
        <v>4</v>
      </c>
      <c r="B70" s="158" t="s">
        <v>60</v>
      </c>
      <c r="C70" s="192" t="s">
        <v>79</v>
      </c>
      <c r="D70" s="152">
        <v>49872265</v>
      </c>
      <c r="E70" s="154">
        <v>600083888</v>
      </c>
      <c r="F70" s="152">
        <v>600083888</v>
      </c>
      <c r="G70" s="51" t="s">
        <v>99</v>
      </c>
      <c r="H70" s="44" t="s">
        <v>85</v>
      </c>
      <c r="I70" s="44" t="s">
        <v>86</v>
      </c>
      <c r="J70" s="44" t="s">
        <v>86</v>
      </c>
      <c r="K70" s="91" t="s">
        <v>337</v>
      </c>
      <c r="L70" s="84" t="s">
        <v>673</v>
      </c>
      <c r="M70" s="71">
        <f>6000000*0.85</f>
        <v>5100000</v>
      </c>
      <c r="N70" s="51" t="s">
        <v>674</v>
      </c>
      <c r="O70" s="51" t="s">
        <v>675</v>
      </c>
      <c r="P70" s="44"/>
      <c r="Q70" s="44" t="s">
        <v>100</v>
      </c>
      <c r="R70" s="44"/>
      <c r="S70" s="44" t="s">
        <v>100</v>
      </c>
      <c r="T70" s="44"/>
      <c r="U70" s="44"/>
      <c r="V70" s="44"/>
      <c r="W70" s="44"/>
      <c r="X70" s="44"/>
      <c r="Y70" s="104" t="s">
        <v>848</v>
      </c>
      <c r="Z70" s="44" t="s">
        <v>109</v>
      </c>
    </row>
    <row r="71" spans="1:27" ht="119.25" customHeight="1" x14ac:dyDescent="0.35">
      <c r="A71" s="199"/>
      <c r="B71" s="159"/>
      <c r="C71" s="193"/>
      <c r="D71" s="153"/>
      <c r="E71" s="155"/>
      <c r="F71" s="153"/>
      <c r="G71" s="51" t="s">
        <v>101</v>
      </c>
      <c r="H71" s="44" t="s">
        <v>85</v>
      </c>
      <c r="I71" s="44" t="s">
        <v>86</v>
      </c>
      <c r="J71" s="44" t="s">
        <v>86</v>
      </c>
      <c r="K71" s="91" t="s">
        <v>338</v>
      </c>
      <c r="L71" s="84" t="s">
        <v>676</v>
      </c>
      <c r="M71" s="71">
        <f>3500000*0.85</f>
        <v>2975000</v>
      </c>
      <c r="N71" s="51" t="s">
        <v>674</v>
      </c>
      <c r="O71" s="51" t="s">
        <v>675</v>
      </c>
      <c r="P71" s="44"/>
      <c r="Q71" s="44"/>
      <c r="R71" s="44" t="s">
        <v>100</v>
      </c>
      <c r="S71" s="44"/>
      <c r="T71" s="44"/>
      <c r="U71" s="44"/>
      <c r="V71" s="44"/>
      <c r="W71" s="44"/>
      <c r="X71" s="44"/>
      <c r="Y71" s="44" t="s">
        <v>110</v>
      </c>
      <c r="Z71" s="44" t="s">
        <v>109</v>
      </c>
    </row>
    <row r="72" spans="1:27" ht="109.5" customHeight="1" x14ac:dyDescent="0.35">
      <c r="A72" s="199"/>
      <c r="B72" s="159"/>
      <c r="C72" s="193"/>
      <c r="D72" s="153"/>
      <c r="E72" s="155"/>
      <c r="F72" s="153"/>
      <c r="G72" s="45" t="s">
        <v>102</v>
      </c>
      <c r="H72" s="44" t="s">
        <v>85</v>
      </c>
      <c r="I72" s="44" t="s">
        <v>86</v>
      </c>
      <c r="J72" s="44" t="s">
        <v>86</v>
      </c>
      <c r="K72" s="91" t="s">
        <v>103</v>
      </c>
      <c r="L72" s="84" t="s">
        <v>677</v>
      </c>
      <c r="M72" s="71">
        <f>6000000*0.85</f>
        <v>5100000</v>
      </c>
      <c r="N72" s="51" t="s">
        <v>678</v>
      </c>
      <c r="O72" s="51" t="s">
        <v>675</v>
      </c>
      <c r="P72" s="44"/>
      <c r="Q72" s="44"/>
      <c r="R72" s="44"/>
      <c r="S72" s="44" t="s">
        <v>100</v>
      </c>
      <c r="T72" s="44"/>
      <c r="U72" s="44"/>
      <c r="V72" s="44"/>
      <c r="W72" s="44"/>
      <c r="X72" s="44"/>
      <c r="Y72" s="104" t="s">
        <v>847</v>
      </c>
      <c r="Z72" s="44" t="s">
        <v>109</v>
      </c>
    </row>
    <row r="73" spans="1:27" ht="51.75" customHeight="1" x14ac:dyDescent="0.35">
      <c r="A73" s="199"/>
      <c r="B73" s="159"/>
      <c r="C73" s="193"/>
      <c r="D73" s="153"/>
      <c r="E73" s="155"/>
      <c r="F73" s="153"/>
      <c r="G73" s="51" t="s">
        <v>543</v>
      </c>
      <c r="H73" s="44" t="s">
        <v>85</v>
      </c>
      <c r="I73" s="44" t="s">
        <v>86</v>
      </c>
      <c r="J73" s="44" t="s">
        <v>86</v>
      </c>
      <c r="K73" s="52" t="s">
        <v>543</v>
      </c>
      <c r="L73" s="84">
        <v>3000000</v>
      </c>
      <c r="M73" s="71">
        <f>3000000*0.85</f>
        <v>2550000</v>
      </c>
      <c r="N73" s="51">
        <v>2026</v>
      </c>
      <c r="O73" s="51">
        <v>2028</v>
      </c>
      <c r="P73" s="44"/>
      <c r="Q73" s="44"/>
      <c r="R73" s="44"/>
      <c r="S73" s="44"/>
      <c r="T73" s="44"/>
      <c r="U73" s="44"/>
      <c r="V73" s="44"/>
      <c r="W73" s="44"/>
      <c r="X73" s="44"/>
      <c r="Y73" s="44" t="s">
        <v>110</v>
      </c>
      <c r="Z73" s="44" t="s">
        <v>109</v>
      </c>
    </row>
    <row r="74" spans="1:27" ht="48" customHeight="1" x14ac:dyDescent="0.35">
      <c r="A74" s="199"/>
      <c r="B74" s="159"/>
      <c r="C74" s="193"/>
      <c r="D74" s="153"/>
      <c r="E74" s="155"/>
      <c r="F74" s="153"/>
      <c r="G74" s="51" t="s">
        <v>679</v>
      </c>
      <c r="H74" s="44" t="s">
        <v>85</v>
      </c>
      <c r="I74" s="44" t="s">
        <v>86</v>
      </c>
      <c r="J74" s="44" t="s">
        <v>86</v>
      </c>
      <c r="K74" s="52" t="s">
        <v>680</v>
      </c>
      <c r="L74" s="84" t="s">
        <v>681</v>
      </c>
      <c r="M74" s="71">
        <f>1000000*0.85</f>
        <v>850000</v>
      </c>
      <c r="N74" s="51" t="s">
        <v>678</v>
      </c>
      <c r="O74" s="51" t="s">
        <v>675</v>
      </c>
      <c r="P74" s="44"/>
      <c r="Q74" s="44" t="s">
        <v>87</v>
      </c>
      <c r="R74" s="44" t="s">
        <v>87</v>
      </c>
      <c r="S74" s="44" t="s">
        <v>87</v>
      </c>
      <c r="T74" s="44"/>
      <c r="U74" s="44"/>
      <c r="V74" s="44" t="s">
        <v>87</v>
      </c>
      <c r="W74" s="44"/>
      <c r="X74" s="44"/>
      <c r="Y74" s="44" t="s">
        <v>110</v>
      </c>
      <c r="Z74" s="44" t="s">
        <v>109</v>
      </c>
    </row>
    <row r="75" spans="1:27" ht="78" customHeight="1" x14ac:dyDescent="0.35">
      <c r="A75" s="199"/>
      <c r="B75" s="159"/>
      <c r="C75" s="193"/>
      <c r="D75" s="153"/>
      <c r="E75" s="155"/>
      <c r="F75" s="153"/>
      <c r="G75" s="51" t="s">
        <v>104</v>
      </c>
      <c r="H75" s="44" t="s">
        <v>85</v>
      </c>
      <c r="I75" s="44" t="s">
        <v>86</v>
      </c>
      <c r="J75" s="44" t="s">
        <v>86</v>
      </c>
      <c r="K75" s="91" t="s">
        <v>339</v>
      </c>
      <c r="L75" s="84" t="s">
        <v>682</v>
      </c>
      <c r="M75" s="71">
        <f>1500000*0.85</f>
        <v>1275000</v>
      </c>
      <c r="N75" s="51" t="s">
        <v>674</v>
      </c>
      <c r="O75" s="51" t="s">
        <v>675</v>
      </c>
      <c r="P75" s="44" t="s">
        <v>100</v>
      </c>
      <c r="Q75" s="44" t="s">
        <v>100</v>
      </c>
      <c r="R75" s="44" t="s">
        <v>100</v>
      </c>
      <c r="S75" s="44" t="s">
        <v>100</v>
      </c>
      <c r="T75" s="44"/>
      <c r="U75" s="44" t="s">
        <v>87</v>
      </c>
      <c r="V75" s="54" t="s">
        <v>622</v>
      </c>
      <c r="W75" s="44"/>
      <c r="X75" s="44"/>
      <c r="Y75" s="104" t="s">
        <v>847</v>
      </c>
      <c r="Z75" s="44" t="s">
        <v>109</v>
      </c>
    </row>
    <row r="76" spans="1:27" ht="48" customHeight="1" x14ac:dyDescent="0.35">
      <c r="A76" s="199"/>
      <c r="B76" s="159"/>
      <c r="C76" s="193"/>
      <c r="D76" s="153"/>
      <c r="E76" s="155"/>
      <c r="F76" s="153"/>
      <c r="G76" s="54" t="s">
        <v>189</v>
      </c>
      <c r="H76" s="55" t="s">
        <v>85</v>
      </c>
      <c r="I76" s="55" t="s">
        <v>86</v>
      </c>
      <c r="J76" s="55" t="s">
        <v>86</v>
      </c>
      <c r="K76" s="56" t="s">
        <v>190</v>
      </c>
      <c r="L76" s="73">
        <v>400000</v>
      </c>
      <c r="M76" s="72">
        <f t="shared" ref="M76:M77" si="6">L76*0.85</f>
        <v>340000</v>
      </c>
      <c r="N76" s="55">
        <v>2020</v>
      </c>
      <c r="O76" s="55">
        <v>2025</v>
      </c>
      <c r="P76" s="44"/>
      <c r="Q76" s="44"/>
      <c r="R76" s="44"/>
      <c r="S76" s="44"/>
      <c r="T76" s="44"/>
      <c r="U76" s="44"/>
      <c r="V76" s="54" t="s">
        <v>278</v>
      </c>
      <c r="W76" s="55"/>
      <c r="X76" s="55"/>
      <c r="Y76" s="55" t="s">
        <v>110</v>
      </c>
      <c r="Z76" s="55" t="s">
        <v>109</v>
      </c>
    </row>
    <row r="77" spans="1:27" ht="66.75" customHeight="1" x14ac:dyDescent="0.35">
      <c r="A77" s="200"/>
      <c r="B77" s="182"/>
      <c r="C77" s="194"/>
      <c r="D77" s="187"/>
      <c r="E77" s="188"/>
      <c r="F77" s="187"/>
      <c r="G77" s="131" t="s">
        <v>840</v>
      </c>
      <c r="H77" s="132" t="s">
        <v>85</v>
      </c>
      <c r="I77" s="132" t="s">
        <v>86</v>
      </c>
      <c r="J77" s="132" t="s">
        <v>86</v>
      </c>
      <c r="K77" s="113" t="s">
        <v>839</v>
      </c>
      <c r="L77" s="115">
        <v>4500000</v>
      </c>
      <c r="M77" s="116">
        <f t="shared" si="6"/>
        <v>3825000</v>
      </c>
      <c r="N77" s="131">
        <v>2026</v>
      </c>
      <c r="O77" s="131">
        <v>2028</v>
      </c>
      <c r="P77" s="132"/>
      <c r="Q77" s="132"/>
      <c r="R77" s="132"/>
      <c r="S77" s="132"/>
      <c r="T77" s="132"/>
      <c r="U77" s="132"/>
      <c r="V77" s="132"/>
      <c r="W77" s="132"/>
      <c r="X77" s="132"/>
      <c r="Y77" s="131" t="s">
        <v>346</v>
      </c>
      <c r="Z77" s="132" t="s">
        <v>109</v>
      </c>
      <c r="AA77" s="18"/>
    </row>
    <row r="78" spans="1:27" ht="78" x14ac:dyDescent="0.35">
      <c r="A78" s="198">
        <v>5</v>
      </c>
      <c r="B78" s="158" t="s">
        <v>61</v>
      </c>
      <c r="C78" s="192" t="s">
        <v>79</v>
      </c>
      <c r="D78" s="152">
        <v>47326204</v>
      </c>
      <c r="E78" s="154">
        <v>600083675</v>
      </c>
      <c r="F78" s="152">
        <v>600083675</v>
      </c>
      <c r="G78" s="54" t="s">
        <v>683</v>
      </c>
      <c r="H78" s="44" t="s">
        <v>85</v>
      </c>
      <c r="I78" s="44" t="s">
        <v>86</v>
      </c>
      <c r="J78" s="44" t="s">
        <v>86</v>
      </c>
      <c r="K78" s="52" t="s">
        <v>400</v>
      </c>
      <c r="L78" s="59" t="s">
        <v>684</v>
      </c>
      <c r="M78" s="78" t="s">
        <v>685</v>
      </c>
      <c r="N78" s="51" t="s">
        <v>686</v>
      </c>
      <c r="O78" s="51" t="s">
        <v>687</v>
      </c>
      <c r="P78" s="44"/>
      <c r="Q78" s="44" t="s">
        <v>100</v>
      </c>
      <c r="R78" s="44"/>
      <c r="S78" s="44" t="s">
        <v>100</v>
      </c>
      <c r="T78" s="44"/>
      <c r="U78" s="44"/>
      <c r="V78" s="44"/>
      <c r="W78" s="44"/>
      <c r="X78" s="44"/>
      <c r="Y78" s="51" t="s">
        <v>645</v>
      </c>
      <c r="Z78" s="44" t="s">
        <v>109</v>
      </c>
    </row>
    <row r="79" spans="1:27" ht="91" x14ac:dyDescent="0.35">
      <c r="A79" s="199"/>
      <c r="B79" s="159"/>
      <c r="C79" s="193"/>
      <c r="D79" s="153"/>
      <c r="E79" s="155"/>
      <c r="F79" s="153"/>
      <c r="G79" s="51" t="s">
        <v>401</v>
      </c>
      <c r="H79" s="44" t="s">
        <v>85</v>
      </c>
      <c r="I79" s="44" t="s">
        <v>86</v>
      </c>
      <c r="J79" s="44" t="s">
        <v>86</v>
      </c>
      <c r="K79" s="52" t="s">
        <v>688</v>
      </c>
      <c r="L79" s="59" t="s">
        <v>689</v>
      </c>
      <c r="M79" s="78" t="s">
        <v>690</v>
      </c>
      <c r="N79" s="54" t="s">
        <v>691</v>
      </c>
      <c r="O79" s="54" t="s">
        <v>692</v>
      </c>
      <c r="P79" s="44"/>
      <c r="Q79" s="44"/>
      <c r="R79" s="44"/>
      <c r="S79" s="44" t="s">
        <v>100</v>
      </c>
      <c r="T79" s="44"/>
      <c r="U79" s="44"/>
      <c r="V79" s="44"/>
      <c r="W79" s="44"/>
      <c r="X79" s="44"/>
      <c r="Y79" s="51" t="s">
        <v>645</v>
      </c>
      <c r="Z79" s="44" t="s">
        <v>109</v>
      </c>
    </row>
    <row r="80" spans="1:27" ht="80.150000000000006" customHeight="1" x14ac:dyDescent="0.35">
      <c r="A80" s="199"/>
      <c r="B80" s="159"/>
      <c r="C80" s="193"/>
      <c r="D80" s="153"/>
      <c r="E80" s="155"/>
      <c r="F80" s="153"/>
      <c r="G80" s="51" t="s">
        <v>275</v>
      </c>
      <c r="H80" s="44" t="s">
        <v>85</v>
      </c>
      <c r="I80" s="44" t="s">
        <v>86</v>
      </c>
      <c r="J80" s="44" t="s">
        <v>86</v>
      </c>
      <c r="K80" s="91" t="s">
        <v>402</v>
      </c>
      <c r="L80" s="77" t="s">
        <v>693</v>
      </c>
      <c r="M80" s="71">
        <v>8500000</v>
      </c>
      <c r="N80" s="51" t="s">
        <v>694</v>
      </c>
      <c r="O80" s="51" t="s">
        <v>695</v>
      </c>
      <c r="P80" s="44"/>
      <c r="Q80" s="44"/>
      <c r="R80" s="44"/>
      <c r="S80" s="44" t="s">
        <v>100</v>
      </c>
      <c r="T80" s="44"/>
      <c r="U80" s="44"/>
      <c r="V80" s="44"/>
      <c r="W80" s="44"/>
      <c r="X80" s="44"/>
      <c r="Y80" s="51" t="s">
        <v>696</v>
      </c>
      <c r="Z80" s="44" t="s">
        <v>109</v>
      </c>
    </row>
    <row r="81" spans="1:26" ht="94.5" customHeight="1" x14ac:dyDescent="0.35">
      <c r="A81" s="199"/>
      <c r="B81" s="159"/>
      <c r="C81" s="193"/>
      <c r="D81" s="153"/>
      <c r="E81" s="155"/>
      <c r="F81" s="153"/>
      <c r="G81" s="51" t="s">
        <v>403</v>
      </c>
      <c r="H81" s="44" t="s">
        <v>85</v>
      </c>
      <c r="I81" s="44" t="s">
        <v>86</v>
      </c>
      <c r="J81" s="44" t="s">
        <v>86</v>
      </c>
      <c r="K81" s="91" t="s">
        <v>404</v>
      </c>
      <c r="L81" s="59" t="s">
        <v>697</v>
      </c>
      <c r="M81" s="78" t="s">
        <v>698</v>
      </c>
      <c r="N81" s="51" t="s">
        <v>699</v>
      </c>
      <c r="O81" s="51" t="s">
        <v>700</v>
      </c>
      <c r="P81" s="44"/>
      <c r="Q81" s="44"/>
      <c r="R81" s="44" t="s">
        <v>100</v>
      </c>
      <c r="S81" s="44" t="s">
        <v>100</v>
      </c>
      <c r="T81" s="44"/>
      <c r="U81" s="44"/>
      <c r="V81" s="44"/>
      <c r="W81" s="44"/>
      <c r="X81" s="44"/>
      <c r="Y81" s="51" t="s">
        <v>645</v>
      </c>
      <c r="Z81" s="44" t="s">
        <v>109</v>
      </c>
    </row>
    <row r="82" spans="1:26" ht="46" customHeight="1" x14ac:dyDescent="0.35">
      <c r="A82" s="199"/>
      <c r="B82" s="159"/>
      <c r="C82" s="193"/>
      <c r="D82" s="153"/>
      <c r="E82" s="155"/>
      <c r="F82" s="153"/>
      <c r="G82" s="54" t="s">
        <v>233</v>
      </c>
      <c r="H82" s="55" t="s">
        <v>85</v>
      </c>
      <c r="I82" s="55" t="s">
        <v>86</v>
      </c>
      <c r="J82" s="55" t="s">
        <v>86</v>
      </c>
      <c r="K82" s="56" t="s">
        <v>192</v>
      </c>
      <c r="L82" s="73">
        <v>800000</v>
      </c>
      <c r="M82" s="72"/>
      <c r="N82" s="54">
        <v>2023</v>
      </c>
      <c r="O82" s="54">
        <v>2024</v>
      </c>
      <c r="P82" s="55"/>
      <c r="Q82" s="55"/>
      <c r="R82" s="55"/>
      <c r="S82" s="55"/>
      <c r="T82" s="55"/>
      <c r="U82" s="55"/>
      <c r="V82" s="55" t="s">
        <v>116</v>
      </c>
      <c r="W82" s="55"/>
      <c r="X82" s="55"/>
      <c r="Y82" s="55" t="s">
        <v>88</v>
      </c>
      <c r="Z82" s="44" t="s">
        <v>109</v>
      </c>
    </row>
    <row r="83" spans="1:26" ht="39" x14ac:dyDescent="0.35">
      <c r="A83" s="199"/>
      <c r="B83" s="159"/>
      <c r="C83" s="193"/>
      <c r="D83" s="153"/>
      <c r="E83" s="155"/>
      <c r="F83" s="153"/>
      <c r="G83" s="54" t="s">
        <v>234</v>
      </c>
      <c r="H83" s="55" t="s">
        <v>85</v>
      </c>
      <c r="I83" s="55" t="s">
        <v>86</v>
      </c>
      <c r="J83" s="55" t="s">
        <v>86</v>
      </c>
      <c r="K83" s="56" t="s">
        <v>235</v>
      </c>
      <c r="L83" s="92">
        <v>8000000</v>
      </c>
      <c r="M83" s="72">
        <f>L83*0.85</f>
        <v>6800000</v>
      </c>
      <c r="N83" s="54">
        <v>2021</v>
      </c>
      <c r="O83" s="54">
        <v>2027</v>
      </c>
      <c r="P83" s="55"/>
      <c r="Q83" s="55"/>
      <c r="R83" s="55"/>
      <c r="S83" s="55"/>
      <c r="T83" s="55"/>
      <c r="U83" s="55"/>
      <c r="V83" s="55" t="s">
        <v>87</v>
      </c>
      <c r="W83" s="55" t="s">
        <v>87</v>
      </c>
      <c r="X83" s="55"/>
      <c r="Y83" s="54" t="s">
        <v>223</v>
      </c>
      <c r="Z83" s="44" t="s">
        <v>109</v>
      </c>
    </row>
    <row r="84" spans="1:26" ht="39" x14ac:dyDescent="0.35">
      <c r="A84" s="199"/>
      <c r="B84" s="159"/>
      <c r="C84" s="193"/>
      <c r="D84" s="153"/>
      <c r="E84" s="155"/>
      <c r="F84" s="153"/>
      <c r="G84" s="51" t="s">
        <v>236</v>
      </c>
      <c r="H84" s="44" t="s">
        <v>85</v>
      </c>
      <c r="I84" s="44" t="s">
        <v>86</v>
      </c>
      <c r="J84" s="44" t="s">
        <v>86</v>
      </c>
      <c r="K84" s="52" t="s">
        <v>224</v>
      </c>
      <c r="L84" s="79" t="s">
        <v>701</v>
      </c>
      <c r="M84" s="71">
        <f>2000000*85%</f>
        <v>1700000</v>
      </c>
      <c r="N84" s="51" t="s">
        <v>674</v>
      </c>
      <c r="O84" s="51" t="s">
        <v>611</v>
      </c>
      <c r="P84" s="44"/>
      <c r="Q84" s="44"/>
      <c r="R84" s="44"/>
      <c r="S84" s="44"/>
      <c r="T84" s="44"/>
      <c r="U84" s="44" t="s">
        <v>87</v>
      </c>
      <c r="V84" s="44" t="s">
        <v>87</v>
      </c>
      <c r="W84" s="44"/>
      <c r="X84" s="44"/>
      <c r="Y84" s="51" t="s">
        <v>702</v>
      </c>
      <c r="Z84" s="44" t="s">
        <v>109</v>
      </c>
    </row>
    <row r="85" spans="1:26" ht="39" x14ac:dyDescent="0.35">
      <c r="A85" s="199"/>
      <c r="B85" s="159"/>
      <c r="C85" s="193"/>
      <c r="D85" s="153"/>
      <c r="E85" s="155"/>
      <c r="F85" s="153"/>
      <c r="G85" s="51" t="s">
        <v>237</v>
      </c>
      <c r="H85" s="44" t="s">
        <v>221</v>
      </c>
      <c r="I85" s="44" t="s">
        <v>86</v>
      </c>
      <c r="J85" s="44" t="s">
        <v>86</v>
      </c>
      <c r="K85" s="52" t="s">
        <v>264</v>
      </c>
      <c r="L85" s="84" t="s">
        <v>703</v>
      </c>
      <c r="M85" s="78" t="s">
        <v>704</v>
      </c>
      <c r="N85" s="51" t="s">
        <v>674</v>
      </c>
      <c r="O85" s="51" t="s">
        <v>611</v>
      </c>
      <c r="P85" s="44"/>
      <c r="Q85" s="44"/>
      <c r="R85" s="44" t="s">
        <v>87</v>
      </c>
      <c r="S85" s="44"/>
      <c r="T85" s="44"/>
      <c r="U85" s="44"/>
      <c r="V85" s="55" t="s">
        <v>87</v>
      </c>
      <c r="W85" s="44"/>
      <c r="X85" s="44"/>
      <c r="Y85" s="51" t="s">
        <v>645</v>
      </c>
      <c r="Z85" s="44" t="s">
        <v>109</v>
      </c>
    </row>
    <row r="86" spans="1:26" ht="55" customHeight="1" x14ac:dyDescent="0.35">
      <c r="A86" s="199"/>
      <c r="B86" s="159"/>
      <c r="C86" s="193"/>
      <c r="D86" s="153"/>
      <c r="E86" s="155"/>
      <c r="F86" s="153"/>
      <c r="G86" s="51" t="s">
        <v>238</v>
      </c>
      <c r="H86" s="44" t="s">
        <v>221</v>
      </c>
      <c r="I86" s="44" t="s">
        <v>86</v>
      </c>
      <c r="J86" s="44" t="s">
        <v>86</v>
      </c>
      <c r="K86" s="52" t="s">
        <v>265</v>
      </c>
      <c r="L86" s="79" t="s">
        <v>705</v>
      </c>
      <c r="M86" s="93" t="s">
        <v>706</v>
      </c>
      <c r="N86" s="51" t="s">
        <v>674</v>
      </c>
      <c r="O86" s="51" t="s">
        <v>611</v>
      </c>
      <c r="P86" s="44"/>
      <c r="Q86" s="44"/>
      <c r="R86" s="44"/>
      <c r="S86" s="44"/>
      <c r="T86" s="44"/>
      <c r="U86" s="44"/>
      <c r="V86" s="44" t="s">
        <v>87</v>
      </c>
      <c r="W86" s="44"/>
      <c r="X86" s="44"/>
      <c r="Y86" s="51" t="s">
        <v>645</v>
      </c>
      <c r="Z86" s="44" t="s">
        <v>109</v>
      </c>
    </row>
    <row r="87" spans="1:26" ht="54.75" customHeight="1" x14ac:dyDescent="0.35">
      <c r="A87" s="199"/>
      <c r="B87" s="159"/>
      <c r="C87" s="193"/>
      <c r="D87" s="153"/>
      <c r="E87" s="155"/>
      <c r="F87" s="153"/>
      <c r="G87" s="54" t="s">
        <v>225</v>
      </c>
      <c r="H87" s="55" t="s">
        <v>221</v>
      </c>
      <c r="I87" s="55" t="s">
        <v>86</v>
      </c>
      <c r="J87" s="55" t="s">
        <v>86</v>
      </c>
      <c r="K87" s="56" t="s">
        <v>311</v>
      </c>
      <c r="L87" s="92">
        <v>1500000</v>
      </c>
      <c r="M87" s="72">
        <f>L87*0.85</f>
        <v>1275000</v>
      </c>
      <c r="N87" s="54">
        <v>2021</v>
      </c>
      <c r="O87" s="54">
        <v>2027</v>
      </c>
      <c r="P87" s="55"/>
      <c r="Q87" s="55" t="s">
        <v>87</v>
      </c>
      <c r="R87" s="55" t="s">
        <v>87</v>
      </c>
      <c r="S87" s="55" t="s">
        <v>87</v>
      </c>
      <c r="T87" s="55"/>
      <c r="U87" s="55"/>
      <c r="V87" s="55" t="s">
        <v>87</v>
      </c>
      <c r="W87" s="55"/>
      <c r="X87" s="55"/>
      <c r="Y87" s="54" t="s">
        <v>463</v>
      </c>
      <c r="Z87" s="55" t="s">
        <v>109</v>
      </c>
    </row>
    <row r="88" spans="1:26" ht="26" x14ac:dyDescent="0.35">
      <c r="A88" s="199"/>
      <c r="B88" s="159"/>
      <c r="C88" s="193"/>
      <c r="D88" s="153"/>
      <c r="E88" s="155"/>
      <c r="F88" s="153"/>
      <c r="G88" s="51" t="s">
        <v>464</v>
      </c>
      <c r="H88" s="44" t="s">
        <v>85</v>
      </c>
      <c r="I88" s="44" t="s">
        <v>86</v>
      </c>
      <c r="J88" s="44" t="s">
        <v>86</v>
      </c>
      <c r="K88" s="52" t="s">
        <v>506</v>
      </c>
      <c r="L88" s="84" t="s">
        <v>707</v>
      </c>
      <c r="M88" s="78" t="s">
        <v>708</v>
      </c>
      <c r="N88" s="51" t="s">
        <v>674</v>
      </c>
      <c r="O88" s="51" t="s">
        <v>611</v>
      </c>
      <c r="P88" s="44" t="s">
        <v>87</v>
      </c>
      <c r="Q88" s="44" t="s">
        <v>87</v>
      </c>
      <c r="R88" s="44" t="s">
        <v>87</v>
      </c>
      <c r="S88" s="44" t="s">
        <v>87</v>
      </c>
      <c r="T88" s="44"/>
      <c r="U88" s="44"/>
      <c r="V88" s="44" t="s">
        <v>87</v>
      </c>
      <c r="W88" s="44"/>
      <c r="X88" s="44"/>
      <c r="Y88" s="51" t="s">
        <v>645</v>
      </c>
      <c r="Z88" s="44" t="s">
        <v>109</v>
      </c>
    </row>
    <row r="89" spans="1:26" ht="29.25" customHeight="1" x14ac:dyDescent="0.35">
      <c r="A89" s="199"/>
      <c r="B89" s="159"/>
      <c r="C89" s="193"/>
      <c r="D89" s="153"/>
      <c r="E89" s="155"/>
      <c r="F89" s="153"/>
      <c r="G89" s="51" t="s">
        <v>197</v>
      </c>
      <c r="H89" s="44" t="s">
        <v>85</v>
      </c>
      <c r="I89" s="44" t="s">
        <v>86</v>
      </c>
      <c r="J89" s="44" t="s">
        <v>86</v>
      </c>
      <c r="K89" s="52" t="s">
        <v>405</v>
      </c>
      <c r="L89" s="79" t="s">
        <v>709</v>
      </c>
      <c r="M89" s="93" t="s">
        <v>710</v>
      </c>
      <c r="N89" s="51" t="s">
        <v>674</v>
      </c>
      <c r="O89" s="51" t="s">
        <v>611</v>
      </c>
      <c r="P89" s="44"/>
      <c r="Q89" s="44"/>
      <c r="R89" s="44"/>
      <c r="S89" s="44"/>
      <c r="T89" s="44"/>
      <c r="U89" s="44"/>
      <c r="V89" s="55"/>
      <c r="W89" s="44"/>
      <c r="X89" s="44" t="s">
        <v>87</v>
      </c>
      <c r="Y89" s="51" t="s">
        <v>645</v>
      </c>
      <c r="Z89" s="44" t="s">
        <v>109</v>
      </c>
    </row>
    <row r="90" spans="1:26" ht="28.5" customHeight="1" x14ac:dyDescent="0.35">
      <c r="A90" s="199"/>
      <c r="B90" s="159"/>
      <c r="C90" s="193"/>
      <c r="D90" s="153"/>
      <c r="E90" s="155"/>
      <c r="F90" s="153"/>
      <c r="G90" s="54" t="s">
        <v>353</v>
      </c>
      <c r="H90" s="55" t="s">
        <v>85</v>
      </c>
      <c r="I90" s="55" t="s">
        <v>86</v>
      </c>
      <c r="J90" s="55" t="s">
        <v>86</v>
      </c>
      <c r="K90" s="56" t="s">
        <v>354</v>
      </c>
      <c r="L90" s="74"/>
      <c r="M90" s="88"/>
      <c r="N90" s="54">
        <v>2024</v>
      </c>
      <c r="O90" s="54">
        <v>2027</v>
      </c>
      <c r="P90" s="55"/>
      <c r="Q90" s="55"/>
      <c r="R90" s="55"/>
      <c r="S90" s="55"/>
      <c r="T90" s="55"/>
      <c r="U90" s="55"/>
      <c r="V90" s="55" t="s">
        <v>87</v>
      </c>
      <c r="W90" s="55"/>
      <c r="X90" s="55"/>
      <c r="Y90" s="54" t="s">
        <v>346</v>
      </c>
      <c r="Z90" s="55" t="s">
        <v>109</v>
      </c>
    </row>
    <row r="91" spans="1:26" ht="34.5" customHeight="1" x14ac:dyDescent="0.35">
      <c r="A91" s="199"/>
      <c r="B91" s="159"/>
      <c r="C91" s="193"/>
      <c r="D91" s="153"/>
      <c r="E91" s="155"/>
      <c r="F91" s="153"/>
      <c r="G91" s="51" t="s">
        <v>355</v>
      </c>
      <c r="H91" s="44" t="s">
        <v>85</v>
      </c>
      <c r="I91" s="44" t="s">
        <v>86</v>
      </c>
      <c r="J91" s="44" t="s">
        <v>86</v>
      </c>
      <c r="K91" s="52" t="s">
        <v>356</v>
      </c>
      <c r="L91" s="85">
        <v>6000000</v>
      </c>
      <c r="M91" s="80">
        <f t="shared" ref="M91" si="7">L91*0.85</f>
        <v>5100000</v>
      </c>
      <c r="N91" s="51" t="s">
        <v>549</v>
      </c>
      <c r="O91" s="51" t="s">
        <v>611</v>
      </c>
      <c r="P91" s="44"/>
      <c r="Q91" s="44"/>
      <c r="R91" s="44" t="s">
        <v>87</v>
      </c>
      <c r="S91" s="44"/>
      <c r="T91" s="44"/>
      <c r="U91" s="44"/>
      <c r="V91" s="44"/>
      <c r="W91" s="44"/>
      <c r="X91" s="44"/>
      <c r="Y91" s="51" t="s">
        <v>346</v>
      </c>
      <c r="Z91" s="44" t="s">
        <v>109</v>
      </c>
    </row>
    <row r="92" spans="1:26" ht="39" customHeight="1" x14ac:dyDescent="0.35">
      <c r="A92" s="199"/>
      <c r="B92" s="159"/>
      <c r="C92" s="193"/>
      <c r="D92" s="153"/>
      <c r="E92" s="155"/>
      <c r="F92" s="153"/>
      <c r="G92" s="54" t="s">
        <v>357</v>
      </c>
      <c r="H92" s="55" t="s">
        <v>85</v>
      </c>
      <c r="I92" s="55" t="s">
        <v>86</v>
      </c>
      <c r="J92" s="55" t="s">
        <v>86</v>
      </c>
      <c r="K92" s="56" t="s">
        <v>358</v>
      </c>
      <c r="L92" s="74"/>
      <c r="M92" s="88"/>
      <c r="N92" s="54">
        <v>2024</v>
      </c>
      <c r="O92" s="54">
        <v>2027</v>
      </c>
      <c r="P92" s="55"/>
      <c r="Q92" s="55"/>
      <c r="R92" s="55"/>
      <c r="S92" s="55" t="s">
        <v>87</v>
      </c>
      <c r="T92" s="55"/>
      <c r="U92" s="55"/>
      <c r="V92" s="55"/>
      <c r="W92" s="55"/>
      <c r="X92" s="55"/>
      <c r="Y92" s="54" t="s">
        <v>346</v>
      </c>
      <c r="Z92" s="55" t="s">
        <v>109</v>
      </c>
    </row>
    <row r="93" spans="1:26" ht="38.25" customHeight="1" x14ac:dyDescent="0.35">
      <c r="A93" s="199"/>
      <c r="B93" s="159"/>
      <c r="C93" s="193"/>
      <c r="D93" s="153"/>
      <c r="E93" s="155"/>
      <c r="F93" s="153"/>
      <c r="G93" s="51" t="s">
        <v>347</v>
      </c>
      <c r="H93" s="44" t="s">
        <v>85</v>
      </c>
      <c r="I93" s="44" t="s">
        <v>86</v>
      </c>
      <c r="J93" s="44" t="s">
        <v>86</v>
      </c>
      <c r="K93" s="52" t="s">
        <v>359</v>
      </c>
      <c r="L93" s="85">
        <v>2000000</v>
      </c>
      <c r="M93" s="80">
        <f t="shared" ref="M93" si="8">L93*0.85</f>
        <v>1700000</v>
      </c>
      <c r="N93" s="51" t="s">
        <v>549</v>
      </c>
      <c r="O93" s="51" t="s">
        <v>611</v>
      </c>
      <c r="P93" s="44"/>
      <c r="Q93" s="44"/>
      <c r="R93" s="44"/>
      <c r="S93" s="44"/>
      <c r="T93" s="44"/>
      <c r="U93" s="44"/>
      <c r="V93" s="44" t="s">
        <v>87</v>
      </c>
      <c r="W93" s="44"/>
      <c r="X93" s="44"/>
      <c r="Y93" s="51" t="s">
        <v>346</v>
      </c>
      <c r="Z93" s="44" t="s">
        <v>109</v>
      </c>
    </row>
    <row r="94" spans="1:26" ht="24" customHeight="1" x14ac:dyDescent="0.35">
      <c r="A94" s="199"/>
      <c r="B94" s="159"/>
      <c r="C94" s="193"/>
      <c r="D94" s="153"/>
      <c r="E94" s="155"/>
      <c r="F94" s="153"/>
      <c r="G94" s="54" t="s">
        <v>360</v>
      </c>
      <c r="H94" s="55" t="s">
        <v>85</v>
      </c>
      <c r="I94" s="55" t="s">
        <v>86</v>
      </c>
      <c r="J94" s="55" t="s">
        <v>86</v>
      </c>
      <c r="K94" s="56" t="s">
        <v>361</v>
      </c>
      <c r="L94" s="74"/>
      <c r="M94" s="88"/>
      <c r="N94" s="54">
        <v>2024</v>
      </c>
      <c r="O94" s="54">
        <v>2027</v>
      </c>
      <c r="P94" s="55"/>
      <c r="Q94" s="55" t="s">
        <v>87</v>
      </c>
      <c r="R94" s="55"/>
      <c r="S94" s="55"/>
      <c r="T94" s="55"/>
      <c r="U94" s="55"/>
      <c r="V94" s="55"/>
      <c r="W94" s="55"/>
      <c r="X94" s="55"/>
      <c r="Y94" s="54" t="s">
        <v>346</v>
      </c>
      <c r="Z94" s="55" t="s">
        <v>109</v>
      </c>
    </row>
    <row r="95" spans="1:26" ht="32.25" customHeight="1" x14ac:dyDescent="0.35">
      <c r="A95" s="199"/>
      <c r="B95" s="159"/>
      <c r="C95" s="193"/>
      <c r="D95" s="153"/>
      <c r="E95" s="155"/>
      <c r="F95" s="153"/>
      <c r="G95" s="54" t="s">
        <v>362</v>
      </c>
      <c r="H95" s="55" t="s">
        <v>85</v>
      </c>
      <c r="I95" s="55" t="s">
        <v>86</v>
      </c>
      <c r="J95" s="55" t="s">
        <v>86</v>
      </c>
      <c r="K95" s="56" t="s">
        <v>363</v>
      </c>
      <c r="L95" s="74"/>
      <c r="M95" s="88"/>
      <c r="N95" s="54">
        <v>2024</v>
      </c>
      <c r="O95" s="54">
        <v>2027</v>
      </c>
      <c r="P95" s="55"/>
      <c r="Q95" s="55"/>
      <c r="R95" s="55"/>
      <c r="S95" s="55" t="s">
        <v>87</v>
      </c>
      <c r="T95" s="55"/>
      <c r="U95" s="55"/>
      <c r="V95" s="55"/>
      <c r="W95" s="55"/>
      <c r="X95" s="55"/>
      <c r="Y95" s="54" t="s">
        <v>346</v>
      </c>
      <c r="Z95" s="55" t="s">
        <v>109</v>
      </c>
    </row>
    <row r="96" spans="1:26" ht="37.5" customHeight="1" x14ac:dyDescent="0.35">
      <c r="A96" s="199"/>
      <c r="B96" s="159"/>
      <c r="C96" s="193"/>
      <c r="D96" s="153"/>
      <c r="E96" s="155"/>
      <c r="F96" s="153"/>
      <c r="G96" s="51" t="s">
        <v>364</v>
      </c>
      <c r="H96" s="44" t="s">
        <v>85</v>
      </c>
      <c r="I96" s="44" t="s">
        <v>86</v>
      </c>
      <c r="J96" s="44" t="s">
        <v>86</v>
      </c>
      <c r="K96" s="52" t="s">
        <v>364</v>
      </c>
      <c r="L96" s="85">
        <v>6000000</v>
      </c>
      <c r="M96" s="80">
        <f t="shared" ref="M96" si="9">L96*0.85</f>
        <v>5100000</v>
      </c>
      <c r="N96" s="51" t="s">
        <v>549</v>
      </c>
      <c r="O96" s="51" t="s">
        <v>611</v>
      </c>
      <c r="P96" s="44"/>
      <c r="Q96" s="44"/>
      <c r="R96" s="44"/>
      <c r="S96" s="44" t="s">
        <v>87</v>
      </c>
      <c r="T96" s="44"/>
      <c r="U96" s="44"/>
      <c r="V96" s="44"/>
      <c r="W96" s="44"/>
      <c r="X96" s="44"/>
      <c r="Y96" s="51" t="s">
        <v>346</v>
      </c>
      <c r="Z96" s="44" t="s">
        <v>109</v>
      </c>
    </row>
    <row r="97" spans="1:27" ht="35.25" customHeight="1" x14ac:dyDescent="0.35">
      <c r="A97" s="199"/>
      <c r="B97" s="159"/>
      <c r="C97" s="193"/>
      <c r="D97" s="153"/>
      <c r="E97" s="155"/>
      <c r="F97" s="153"/>
      <c r="G97" s="54" t="s">
        <v>365</v>
      </c>
      <c r="H97" s="55" t="s">
        <v>85</v>
      </c>
      <c r="I97" s="55" t="s">
        <v>86</v>
      </c>
      <c r="J97" s="55" t="s">
        <v>86</v>
      </c>
      <c r="K97" s="56" t="s">
        <v>365</v>
      </c>
      <c r="L97" s="74"/>
      <c r="M97" s="88"/>
      <c r="N97" s="54">
        <v>2024</v>
      </c>
      <c r="O97" s="54">
        <v>2027</v>
      </c>
      <c r="P97" s="55"/>
      <c r="Q97" s="55" t="s">
        <v>87</v>
      </c>
      <c r="R97" s="55"/>
      <c r="S97" s="55"/>
      <c r="T97" s="55"/>
      <c r="U97" s="55"/>
      <c r="V97" s="55"/>
      <c r="W97" s="55"/>
      <c r="X97" s="55"/>
      <c r="Y97" s="54" t="s">
        <v>346</v>
      </c>
      <c r="Z97" s="55" t="s">
        <v>109</v>
      </c>
    </row>
    <row r="98" spans="1:27" ht="66.75" customHeight="1" x14ac:dyDescent="0.35">
      <c r="A98" s="200"/>
      <c r="B98" s="182"/>
      <c r="C98" s="194"/>
      <c r="D98" s="187"/>
      <c r="E98" s="188"/>
      <c r="F98" s="187"/>
      <c r="G98" s="131" t="s">
        <v>840</v>
      </c>
      <c r="H98" s="132" t="s">
        <v>85</v>
      </c>
      <c r="I98" s="132" t="s">
        <v>86</v>
      </c>
      <c r="J98" s="132" t="s">
        <v>86</v>
      </c>
      <c r="K98" s="113" t="s">
        <v>839</v>
      </c>
      <c r="L98" s="115">
        <v>4500000</v>
      </c>
      <c r="M98" s="116">
        <f t="shared" ref="M98" si="10">L98*0.85</f>
        <v>3825000</v>
      </c>
      <c r="N98" s="131">
        <v>2026</v>
      </c>
      <c r="O98" s="131">
        <v>2028</v>
      </c>
      <c r="P98" s="132"/>
      <c r="Q98" s="132"/>
      <c r="R98" s="132"/>
      <c r="S98" s="132"/>
      <c r="T98" s="132"/>
      <c r="U98" s="132"/>
      <c r="V98" s="132"/>
      <c r="W98" s="132"/>
      <c r="X98" s="132"/>
      <c r="Y98" s="131" t="s">
        <v>346</v>
      </c>
      <c r="Z98" s="132" t="s">
        <v>109</v>
      </c>
      <c r="AA98" s="18"/>
    </row>
    <row r="99" spans="1:27" ht="39" customHeight="1" x14ac:dyDescent="0.35">
      <c r="A99" s="198">
        <v>6</v>
      </c>
      <c r="B99" s="158" t="s">
        <v>62</v>
      </c>
      <c r="C99" s="192" t="s">
        <v>79</v>
      </c>
      <c r="D99" s="152">
        <v>47326328</v>
      </c>
      <c r="E99" s="154">
        <v>600083772</v>
      </c>
      <c r="F99" s="152">
        <v>600083772</v>
      </c>
      <c r="G99" s="51" t="s">
        <v>191</v>
      </c>
      <c r="H99" s="44" t="s">
        <v>85</v>
      </c>
      <c r="I99" s="44" t="s">
        <v>86</v>
      </c>
      <c r="J99" s="44" t="s">
        <v>86</v>
      </c>
      <c r="K99" s="52" t="s">
        <v>711</v>
      </c>
      <c r="L99" s="59" t="s">
        <v>712</v>
      </c>
      <c r="M99" s="71">
        <f>6000000*0.85</f>
        <v>5100000</v>
      </c>
      <c r="N99" s="44">
        <v>2022</v>
      </c>
      <c r="O99" s="51" t="s">
        <v>713</v>
      </c>
      <c r="P99" s="44" t="s">
        <v>87</v>
      </c>
      <c r="Q99" s="44" t="s">
        <v>87</v>
      </c>
      <c r="R99" s="44" t="s">
        <v>87</v>
      </c>
      <c r="S99" s="44" t="s">
        <v>87</v>
      </c>
      <c r="T99" s="44"/>
      <c r="U99" s="44"/>
      <c r="V99" s="44" t="s">
        <v>87</v>
      </c>
      <c r="W99" s="44"/>
      <c r="X99" s="44"/>
      <c r="Y99" s="51" t="s">
        <v>714</v>
      </c>
      <c r="Z99" s="44" t="s">
        <v>109</v>
      </c>
    </row>
    <row r="100" spans="1:27" ht="52" x14ac:dyDescent="0.35">
      <c r="A100" s="199"/>
      <c r="B100" s="159"/>
      <c r="C100" s="193"/>
      <c r="D100" s="153"/>
      <c r="E100" s="155"/>
      <c r="F100" s="153"/>
      <c r="G100" s="51" t="s">
        <v>105</v>
      </c>
      <c r="H100" s="44" t="s">
        <v>85</v>
      </c>
      <c r="I100" s="44" t="s">
        <v>86</v>
      </c>
      <c r="J100" s="44" t="s">
        <v>86</v>
      </c>
      <c r="K100" s="52" t="s">
        <v>406</v>
      </c>
      <c r="L100" s="59" t="s">
        <v>715</v>
      </c>
      <c r="M100" s="71">
        <f>4800000*0.85</f>
        <v>4080000</v>
      </c>
      <c r="N100" s="44">
        <v>2022</v>
      </c>
      <c r="O100" s="51" t="s">
        <v>713</v>
      </c>
      <c r="P100" s="44"/>
      <c r="Q100" s="44"/>
      <c r="R100" s="44" t="s">
        <v>87</v>
      </c>
      <c r="S100" s="44"/>
      <c r="T100" s="44"/>
      <c r="U100" s="44"/>
      <c r="V100" s="44"/>
      <c r="W100" s="44"/>
      <c r="X100" s="44"/>
      <c r="Y100" s="51" t="s">
        <v>636</v>
      </c>
      <c r="Z100" s="51" t="s">
        <v>548</v>
      </c>
    </row>
    <row r="101" spans="1:27" ht="99" customHeight="1" x14ac:dyDescent="0.35">
      <c r="A101" s="199"/>
      <c r="B101" s="159"/>
      <c r="C101" s="193"/>
      <c r="D101" s="153"/>
      <c r="E101" s="155"/>
      <c r="F101" s="153"/>
      <c r="G101" s="191" t="s">
        <v>507</v>
      </c>
      <c r="H101" s="179" t="s">
        <v>85</v>
      </c>
      <c r="I101" s="179" t="s">
        <v>86</v>
      </c>
      <c r="J101" s="179" t="s">
        <v>86</v>
      </c>
      <c r="K101" s="91" t="s">
        <v>340</v>
      </c>
      <c r="L101" s="59" t="s">
        <v>716</v>
      </c>
      <c r="M101" s="71">
        <f>10800000*0.85</f>
        <v>9180000</v>
      </c>
      <c r="N101" s="44">
        <v>2022</v>
      </c>
      <c r="O101" s="51" t="s">
        <v>713</v>
      </c>
      <c r="P101" s="44" t="s">
        <v>87</v>
      </c>
      <c r="Q101" s="44"/>
      <c r="R101" s="44"/>
      <c r="S101" s="44" t="s">
        <v>87</v>
      </c>
      <c r="T101" s="44"/>
      <c r="U101" s="44"/>
      <c r="V101" s="44"/>
      <c r="W101" s="44"/>
      <c r="X101" s="44"/>
      <c r="Y101" s="51" t="s">
        <v>636</v>
      </c>
      <c r="Z101" s="51" t="s">
        <v>548</v>
      </c>
    </row>
    <row r="102" spans="1:27" ht="79.5" customHeight="1" x14ac:dyDescent="0.35">
      <c r="A102" s="199"/>
      <c r="B102" s="159"/>
      <c r="C102" s="193"/>
      <c r="D102" s="153"/>
      <c r="E102" s="155"/>
      <c r="F102" s="153"/>
      <c r="G102" s="191"/>
      <c r="H102" s="179"/>
      <c r="I102" s="179"/>
      <c r="J102" s="179"/>
      <c r="K102" s="52" t="s">
        <v>508</v>
      </c>
      <c r="L102" s="59" t="s">
        <v>717</v>
      </c>
      <c r="M102" s="71">
        <f>9000000*0.85</f>
        <v>7650000</v>
      </c>
      <c r="N102" s="44">
        <v>2022</v>
      </c>
      <c r="O102" s="51" t="s">
        <v>713</v>
      </c>
      <c r="P102" s="44"/>
      <c r="Q102" s="44" t="s">
        <v>87</v>
      </c>
      <c r="R102" s="44"/>
      <c r="S102" s="44" t="s">
        <v>87</v>
      </c>
      <c r="T102" s="44"/>
      <c r="U102" s="44"/>
      <c r="V102" s="44"/>
      <c r="W102" s="44"/>
      <c r="X102" s="44"/>
      <c r="Y102" s="51" t="s">
        <v>636</v>
      </c>
      <c r="Z102" s="51" t="s">
        <v>548</v>
      </c>
    </row>
    <row r="103" spans="1:27" ht="76.5" customHeight="1" x14ac:dyDescent="0.35">
      <c r="A103" s="199"/>
      <c r="B103" s="159"/>
      <c r="C103" s="193"/>
      <c r="D103" s="153"/>
      <c r="E103" s="155"/>
      <c r="F103" s="153"/>
      <c r="G103" s="191"/>
      <c r="H103" s="179"/>
      <c r="I103" s="179"/>
      <c r="J103" s="179"/>
      <c r="K103" s="52" t="s">
        <v>341</v>
      </c>
      <c r="L103" s="59" t="s">
        <v>718</v>
      </c>
      <c r="M103" s="71">
        <f>12000000*0.85</f>
        <v>10200000</v>
      </c>
      <c r="N103" s="44">
        <v>2022</v>
      </c>
      <c r="O103" s="51" t="s">
        <v>713</v>
      </c>
      <c r="P103" s="44" t="s">
        <v>87</v>
      </c>
      <c r="Q103" s="44"/>
      <c r="R103" s="44"/>
      <c r="S103" s="44" t="s">
        <v>87</v>
      </c>
      <c r="T103" s="44"/>
      <c r="U103" s="44"/>
      <c r="V103" s="44"/>
      <c r="W103" s="44"/>
      <c r="X103" s="44"/>
      <c r="Y103" s="51" t="s">
        <v>636</v>
      </c>
      <c r="Z103" s="51" t="s">
        <v>548</v>
      </c>
    </row>
    <row r="104" spans="1:27" ht="52" x14ac:dyDescent="0.35">
      <c r="A104" s="199"/>
      <c r="B104" s="159"/>
      <c r="C104" s="193"/>
      <c r="D104" s="153"/>
      <c r="E104" s="155"/>
      <c r="F104" s="153"/>
      <c r="G104" s="51" t="s">
        <v>197</v>
      </c>
      <c r="H104" s="46" t="s">
        <v>85</v>
      </c>
      <c r="I104" s="46" t="s">
        <v>86</v>
      </c>
      <c r="J104" s="46" t="s">
        <v>86</v>
      </c>
      <c r="K104" s="91" t="s">
        <v>203</v>
      </c>
      <c r="L104" s="59" t="s">
        <v>719</v>
      </c>
      <c r="M104" s="80">
        <f>8400000*0.85</f>
        <v>7140000</v>
      </c>
      <c r="N104" s="44">
        <v>2022</v>
      </c>
      <c r="O104" s="51" t="s">
        <v>713</v>
      </c>
      <c r="P104" s="44"/>
      <c r="Q104" s="44"/>
      <c r="R104" s="44"/>
      <c r="S104" s="44"/>
      <c r="T104" s="44"/>
      <c r="U104" s="44"/>
      <c r="V104" s="44"/>
      <c r="W104" s="44"/>
      <c r="X104" s="44" t="s">
        <v>87</v>
      </c>
      <c r="Y104" s="51" t="s">
        <v>636</v>
      </c>
      <c r="Z104" s="44" t="s">
        <v>109</v>
      </c>
    </row>
    <row r="105" spans="1:27" ht="51" customHeight="1" x14ac:dyDescent="0.35">
      <c r="A105" s="199"/>
      <c r="B105" s="159"/>
      <c r="C105" s="193"/>
      <c r="D105" s="153"/>
      <c r="E105" s="155"/>
      <c r="F105" s="153"/>
      <c r="G105" s="54" t="s">
        <v>198</v>
      </c>
      <c r="H105" s="62" t="s">
        <v>85</v>
      </c>
      <c r="I105" s="62" t="s">
        <v>86</v>
      </c>
      <c r="J105" s="62" t="s">
        <v>86</v>
      </c>
      <c r="K105" s="56" t="s">
        <v>210</v>
      </c>
      <c r="L105" s="59" t="s">
        <v>494</v>
      </c>
      <c r="M105" s="72">
        <f>240000*0.85</f>
        <v>204000</v>
      </c>
      <c r="N105" s="55">
        <v>2022</v>
      </c>
      <c r="O105" s="54" t="s">
        <v>427</v>
      </c>
      <c r="P105" s="55" t="s">
        <v>87</v>
      </c>
      <c r="Q105" s="55" t="s">
        <v>87</v>
      </c>
      <c r="R105" s="55" t="s">
        <v>87</v>
      </c>
      <c r="S105" s="55" t="s">
        <v>87</v>
      </c>
      <c r="T105" s="55"/>
      <c r="U105" s="55"/>
      <c r="V105" s="55" t="s">
        <v>87</v>
      </c>
      <c r="W105" s="55"/>
      <c r="X105" s="55"/>
      <c r="Y105" s="54" t="s">
        <v>428</v>
      </c>
      <c r="Z105" s="55" t="s">
        <v>109</v>
      </c>
    </row>
    <row r="106" spans="1:27" ht="51" customHeight="1" x14ac:dyDescent="0.35">
      <c r="A106" s="199"/>
      <c r="B106" s="159"/>
      <c r="C106" s="193"/>
      <c r="D106" s="153"/>
      <c r="E106" s="155"/>
      <c r="F106" s="153"/>
      <c r="G106" s="51" t="s">
        <v>366</v>
      </c>
      <c r="H106" s="46" t="s">
        <v>85</v>
      </c>
      <c r="I106" s="46" t="s">
        <v>86</v>
      </c>
      <c r="J106" s="46" t="s">
        <v>86</v>
      </c>
      <c r="K106" s="52" t="s">
        <v>367</v>
      </c>
      <c r="L106" s="85">
        <v>6000000</v>
      </c>
      <c r="M106" s="80">
        <f t="shared" ref="M106:M108" si="11">L106*0.85</f>
        <v>5100000</v>
      </c>
      <c r="N106" s="51" t="s">
        <v>549</v>
      </c>
      <c r="O106" s="51" t="s">
        <v>611</v>
      </c>
      <c r="P106" s="44"/>
      <c r="Q106" s="44"/>
      <c r="R106" s="44"/>
      <c r="S106" s="44" t="s">
        <v>87</v>
      </c>
      <c r="T106" s="44"/>
      <c r="U106" s="44"/>
      <c r="V106" s="44"/>
      <c r="W106" s="44"/>
      <c r="X106" s="44"/>
      <c r="Y106" s="51" t="s">
        <v>346</v>
      </c>
      <c r="Z106" s="44" t="s">
        <v>109</v>
      </c>
    </row>
    <row r="107" spans="1:27" ht="51" customHeight="1" x14ac:dyDescent="0.35">
      <c r="A107" s="199"/>
      <c r="B107" s="159"/>
      <c r="C107" s="193"/>
      <c r="D107" s="153"/>
      <c r="E107" s="155"/>
      <c r="F107" s="153"/>
      <c r="G107" s="51" t="s">
        <v>720</v>
      </c>
      <c r="H107" s="46" t="s">
        <v>85</v>
      </c>
      <c r="I107" s="46" t="s">
        <v>86</v>
      </c>
      <c r="J107" s="46" t="s">
        <v>86</v>
      </c>
      <c r="K107" s="51" t="s">
        <v>721</v>
      </c>
      <c r="L107" s="85">
        <v>7000000</v>
      </c>
      <c r="M107" s="80">
        <f t="shared" si="11"/>
        <v>5950000</v>
      </c>
      <c r="N107" s="51" t="s">
        <v>549</v>
      </c>
      <c r="O107" s="51" t="s">
        <v>611</v>
      </c>
      <c r="P107" s="44"/>
      <c r="Q107" s="44" t="s">
        <v>87</v>
      </c>
      <c r="R107" s="44"/>
      <c r="S107" s="44"/>
      <c r="T107" s="44"/>
      <c r="U107" s="44"/>
      <c r="V107" s="44"/>
      <c r="W107" s="44"/>
      <c r="X107" s="44"/>
      <c r="Y107" s="51" t="s">
        <v>346</v>
      </c>
      <c r="Z107" s="44" t="s">
        <v>109</v>
      </c>
    </row>
    <row r="108" spans="1:27" ht="51" customHeight="1" x14ac:dyDescent="0.35">
      <c r="A108" s="199"/>
      <c r="B108" s="159"/>
      <c r="C108" s="193"/>
      <c r="D108" s="153"/>
      <c r="E108" s="155"/>
      <c r="F108" s="153"/>
      <c r="G108" s="51" t="s">
        <v>368</v>
      </c>
      <c r="H108" s="46" t="s">
        <v>85</v>
      </c>
      <c r="I108" s="46" t="s">
        <v>86</v>
      </c>
      <c r="J108" s="46" t="s">
        <v>86</v>
      </c>
      <c r="K108" s="52" t="s">
        <v>368</v>
      </c>
      <c r="L108" s="85">
        <v>6000000</v>
      </c>
      <c r="M108" s="80">
        <f t="shared" si="11"/>
        <v>5100000</v>
      </c>
      <c r="N108" s="51" t="s">
        <v>549</v>
      </c>
      <c r="O108" s="51" t="s">
        <v>611</v>
      </c>
      <c r="P108" s="44"/>
      <c r="Q108" s="44"/>
      <c r="R108" s="44"/>
      <c r="S108" s="44" t="s">
        <v>87</v>
      </c>
      <c r="T108" s="44"/>
      <c r="U108" s="44"/>
      <c r="V108" s="44"/>
      <c r="W108" s="44"/>
      <c r="X108" s="44"/>
      <c r="Y108" s="51" t="s">
        <v>346</v>
      </c>
      <c r="Z108" s="44" t="s">
        <v>109</v>
      </c>
    </row>
    <row r="109" spans="1:27" ht="51" customHeight="1" x14ac:dyDescent="0.35">
      <c r="A109" s="199"/>
      <c r="B109" s="159"/>
      <c r="C109" s="193"/>
      <c r="D109" s="153"/>
      <c r="E109" s="155"/>
      <c r="F109" s="153"/>
      <c r="G109" s="111" t="s">
        <v>515</v>
      </c>
      <c r="H109" s="125" t="s">
        <v>85</v>
      </c>
      <c r="I109" s="125" t="s">
        <v>86</v>
      </c>
      <c r="J109" s="125" t="s">
        <v>86</v>
      </c>
      <c r="K109" s="127" t="s">
        <v>515</v>
      </c>
      <c r="L109" s="126">
        <v>6000000</v>
      </c>
      <c r="M109" s="116">
        <f>6000000*85%</f>
        <v>5100000</v>
      </c>
      <c r="N109" s="111">
        <v>2027</v>
      </c>
      <c r="O109" s="111">
        <v>2028</v>
      </c>
      <c r="P109" s="125"/>
      <c r="Q109" s="125" t="s">
        <v>87</v>
      </c>
      <c r="R109" s="125" t="s">
        <v>87</v>
      </c>
      <c r="S109" s="125"/>
      <c r="T109" s="125"/>
      <c r="U109" s="125"/>
      <c r="V109" s="125"/>
      <c r="W109" s="125"/>
      <c r="X109" s="125" t="s">
        <v>87</v>
      </c>
      <c r="Y109" s="111" t="s">
        <v>346</v>
      </c>
      <c r="Z109" s="125" t="s">
        <v>109</v>
      </c>
    </row>
    <row r="110" spans="1:27" ht="51" customHeight="1" x14ac:dyDescent="0.35">
      <c r="A110" s="199"/>
      <c r="B110" s="159"/>
      <c r="C110" s="193"/>
      <c r="D110" s="153"/>
      <c r="E110" s="155"/>
      <c r="F110" s="153"/>
      <c r="G110" s="111" t="s">
        <v>516</v>
      </c>
      <c r="H110" s="125" t="s">
        <v>85</v>
      </c>
      <c r="I110" s="125" t="s">
        <v>86</v>
      </c>
      <c r="J110" s="125" t="s">
        <v>86</v>
      </c>
      <c r="K110" s="127" t="s">
        <v>516</v>
      </c>
      <c r="L110" s="126">
        <v>6000000</v>
      </c>
      <c r="M110" s="116">
        <f t="shared" ref="M110:M111" si="12">6000000*85%</f>
        <v>5100000</v>
      </c>
      <c r="N110" s="111">
        <v>2027</v>
      </c>
      <c r="O110" s="111">
        <v>2028</v>
      </c>
      <c r="P110" s="125"/>
      <c r="Q110" s="125" t="s">
        <v>87</v>
      </c>
      <c r="R110" s="125" t="s">
        <v>87</v>
      </c>
      <c r="S110" s="125"/>
      <c r="T110" s="125"/>
      <c r="U110" s="125"/>
      <c r="V110" s="125"/>
      <c r="W110" s="125"/>
      <c r="X110" s="125" t="s">
        <v>87</v>
      </c>
      <c r="Y110" s="111" t="s">
        <v>346</v>
      </c>
      <c r="Z110" s="125" t="s">
        <v>109</v>
      </c>
    </row>
    <row r="111" spans="1:27" ht="51" customHeight="1" x14ac:dyDescent="0.35">
      <c r="A111" s="199"/>
      <c r="B111" s="159"/>
      <c r="C111" s="193"/>
      <c r="D111" s="153"/>
      <c r="E111" s="155"/>
      <c r="F111" s="153"/>
      <c r="G111" s="111" t="s">
        <v>464</v>
      </c>
      <c r="H111" s="125" t="s">
        <v>85</v>
      </c>
      <c r="I111" s="125" t="s">
        <v>86</v>
      </c>
      <c r="J111" s="125" t="s">
        <v>86</v>
      </c>
      <c r="K111" s="127" t="s">
        <v>506</v>
      </c>
      <c r="L111" s="115">
        <v>6000000</v>
      </c>
      <c r="M111" s="116">
        <f t="shared" si="12"/>
        <v>5100000</v>
      </c>
      <c r="N111" s="111">
        <v>2027</v>
      </c>
      <c r="O111" s="111">
        <v>2028</v>
      </c>
      <c r="P111" s="125" t="s">
        <v>87</v>
      </c>
      <c r="Q111" s="125" t="s">
        <v>87</v>
      </c>
      <c r="R111" s="125" t="s">
        <v>87</v>
      </c>
      <c r="S111" s="125" t="s">
        <v>87</v>
      </c>
      <c r="T111" s="125"/>
      <c r="U111" s="125"/>
      <c r="V111" s="125" t="s">
        <v>87</v>
      </c>
      <c r="W111" s="125"/>
      <c r="X111" s="125"/>
      <c r="Y111" s="111" t="s">
        <v>346</v>
      </c>
      <c r="Z111" s="125" t="s">
        <v>109</v>
      </c>
    </row>
    <row r="112" spans="1:27" ht="66.75" customHeight="1" x14ac:dyDescent="0.35">
      <c r="A112" s="200"/>
      <c r="B112" s="182"/>
      <c r="C112" s="194"/>
      <c r="D112" s="187"/>
      <c r="E112" s="188"/>
      <c r="F112" s="187"/>
      <c r="G112" s="131" t="s">
        <v>840</v>
      </c>
      <c r="H112" s="132" t="s">
        <v>85</v>
      </c>
      <c r="I112" s="132" t="s">
        <v>86</v>
      </c>
      <c r="J112" s="132" t="s">
        <v>86</v>
      </c>
      <c r="K112" s="113" t="s">
        <v>839</v>
      </c>
      <c r="L112" s="115">
        <v>4500000</v>
      </c>
      <c r="M112" s="116">
        <f t="shared" ref="M112" si="13">L112*0.85</f>
        <v>3825000</v>
      </c>
      <c r="N112" s="131">
        <v>2026</v>
      </c>
      <c r="O112" s="131">
        <v>2028</v>
      </c>
      <c r="P112" s="132"/>
      <c r="Q112" s="132"/>
      <c r="R112" s="132"/>
      <c r="S112" s="132"/>
      <c r="T112" s="132"/>
      <c r="U112" s="132"/>
      <c r="V112" s="132"/>
      <c r="W112" s="132"/>
      <c r="X112" s="132"/>
      <c r="Y112" s="131" t="s">
        <v>346</v>
      </c>
      <c r="Z112" s="132" t="s">
        <v>109</v>
      </c>
      <c r="AA112" s="18"/>
    </row>
    <row r="113" spans="1:27" ht="52" customHeight="1" x14ac:dyDescent="0.35">
      <c r="A113" s="198">
        <v>7</v>
      </c>
      <c r="B113" s="158" t="s">
        <v>63</v>
      </c>
      <c r="C113" s="192" t="s">
        <v>79</v>
      </c>
      <c r="D113" s="152">
        <v>47326239</v>
      </c>
      <c r="E113" s="154">
        <v>600083870</v>
      </c>
      <c r="F113" s="152">
        <v>600083870</v>
      </c>
      <c r="G113" s="44" t="s">
        <v>106</v>
      </c>
      <c r="H113" s="44" t="s">
        <v>85</v>
      </c>
      <c r="I113" s="44" t="s">
        <v>86</v>
      </c>
      <c r="J113" s="44" t="s">
        <v>86</v>
      </c>
      <c r="K113" s="52" t="s">
        <v>722</v>
      </c>
      <c r="L113" s="59" t="s">
        <v>723</v>
      </c>
      <c r="M113" s="71">
        <f>6240000*0.85</f>
        <v>5304000</v>
      </c>
      <c r="N113" s="44">
        <v>2022</v>
      </c>
      <c r="O113" s="51" t="s">
        <v>724</v>
      </c>
      <c r="P113" s="44" t="s">
        <v>87</v>
      </c>
      <c r="Q113" s="44"/>
      <c r="R113" s="44"/>
      <c r="S113" s="44" t="s">
        <v>87</v>
      </c>
      <c r="T113" s="44"/>
      <c r="U113" s="44"/>
      <c r="V113" s="55" t="s">
        <v>87</v>
      </c>
      <c r="W113" s="44"/>
      <c r="X113" s="55" t="s">
        <v>87</v>
      </c>
      <c r="Y113" s="51" t="s">
        <v>725</v>
      </c>
      <c r="Z113" s="51" t="s">
        <v>726</v>
      </c>
    </row>
    <row r="114" spans="1:27" ht="64.5" customHeight="1" x14ac:dyDescent="0.35">
      <c r="A114" s="199"/>
      <c r="B114" s="159"/>
      <c r="C114" s="193"/>
      <c r="D114" s="153"/>
      <c r="E114" s="155"/>
      <c r="F114" s="153"/>
      <c r="G114" s="54" t="s">
        <v>727</v>
      </c>
      <c r="H114" s="44" t="s">
        <v>85</v>
      </c>
      <c r="I114" s="44" t="s">
        <v>86</v>
      </c>
      <c r="J114" s="44" t="s">
        <v>86</v>
      </c>
      <c r="K114" s="52" t="s">
        <v>728</v>
      </c>
      <c r="L114" s="59" t="s">
        <v>729</v>
      </c>
      <c r="M114" s="71">
        <f>6000000*0.85</f>
        <v>5100000</v>
      </c>
      <c r="N114" s="44">
        <v>2021</v>
      </c>
      <c r="O114" s="51" t="s">
        <v>730</v>
      </c>
      <c r="P114" s="44"/>
      <c r="Q114" s="44" t="s">
        <v>87</v>
      </c>
      <c r="R114" s="44" t="s">
        <v>87</v>
      </c>
      <c r="S114" s="44"/>
      <c r="T114" s="44"/>
      <c r="U114" s="44"/>
      <c r="V114" s="44"/>
      <c r="W114" s="44"/>
      <c r="X114" s="44"/>
      <c r="Y114" s="54" t="s">
        <v>731</v>
      </c>
      <c r="Z114" s="51" t="s">
        <v>726</v>
      </c>
    </row>
    <row r="115" spans="1:27" ht="65.150000000000006" customHeight="1" x14ac:dyDescent="0.35">
      <c r="A115" s="199"/>
      <c r="B115" s="159"/>
      <c r="C115" s="193"/>
      <c r="D115" s="153"/>
      <c r="E115" s="155"/>
      <c r="F115" s="153"/>
      <c r="G115" s="51" t="s">
        <v>732</v>
      </c>
      <c r="H115" s="44" t="s">
        <v>85</v>
      </c>
      <c r="I115" s="44" t="s">
        <v>86</v>
      </c>
      <c r="J115" s="44" t="s">
        <v>86</v>
      </c>
      <c r="K115" s="66" t="s">
        <v>733</v>
      </c>
      <c r="L115" s="59" t="s">
        <v>734</v>
      </c>
      <c r="M115" s="71">
        <f>13800000*0.85</f>
        <v>11730000</v>
      </c>
      <c r="N115" s="44">
        <v>2021</v>
      </c>
      <c r="O115" s="51" t="s">
        <v>735</v>
      </c>
      <c r="P115" s="44"/>
      <c r="Q115" s="44"/>
      <c r="R115" s="44" t="s">
        <v>87</v>
      </c>
      <c r="S115" s="44" t="s">
        <v>87</v>
      </c>
      <c r="T115" s="44"/>
      <c r="U115" s="44"/>
      <c r="V115" s="44"/>
      <c r="W115" s="55" t="s">
        <v>87</v>
      </c>
      <c r="X115" s="44"/>
      <c r="Y115" s="51" t="s">
        <v>725</v>
      </c>
      <c r="Z115" s="51" t="s">
        <v>726</v>
      </c>
    </row>
    <row r="116" spans="1:27" ht="58.5" customHeight="1" x14ac:dyDescent="0.35">
      <c r="A116" s="199"/>
      <c r="B116" s="159"/>
      <c r="C116" s="193"/>
      <c r="D116" s="153"/>
      <c r="E116" s="155"/>
      <c r="F116" s="153"/>
      <c r="G116" s="51" t="s">
        <v>108</v>
      </c>
      <c r="H116" s="44" t="s">
        <v>85</v>
      </c>
      <c r="I116" s="44" t="s">
        <v>86</v>
      </c>
      <c r="J116" s="44" t="s">
        <v>86</v>
      </c>
      <c r="K116" s="66" t="s">
        <v>107</v>
      </c>
      <c r="L116" s="78" t="s">
        <v>736</v>
      </c>
      <c r="M116" s="71">
        <f>30000000*0.85</f>
        <v>25500000</v>
      </c>
      <c r="N116" s="44">
        <v>2021</v>
      </c>
      <c r="O116" s="51" t="s">
        <v>724</v>
      </c>
      <c r="P116" s="44" t="s">
        <v>87</v>
      </c>
      <c r="Q116" s="44"/>
      <c r="R116" s="44" t="s">
        <v>87</v>
      </c>
      <c r="S116" s="44" t="s">
        <v>87</v>
      </c>
      <c r="T116" s="44"/>
      <c r="U116" s="44"/>
      <c r="V116" s="44"/>
      <c r="W116" s="55" t="s">
        <v>87</v>
      </c>
      <c r="X116" s="44"/>
      <c r="Y116" s="51" t="s">
        <v>725</v>
      </c>
      <c r="Z116" s="51" t="s">
        <v>548</v>
      </c>
    </row>
    <row r="117" spans="1:27" ht="65.5" customHeight="1" x14ac:dyDescent="0.35">
      <c r="A117" s="199"/>
      <c r="B117" s="159"/>
      <c r="C117" s="193"/>
      <c r="D117" s="153"/>
      <c r="E117" s="155"/>
      <c r="F117" s="153"/>
      <c r="G117" s="51" t="s">
        <v>737</v>
      </c>
      <c r="H117" s="44" t="s">
        <v>85</v>
      </c>
      <c r="I117" s="44" t="s">
        <v>86</v>
      </c>
      <c r="J117" s="44" t="s">
        <v>86</v>
      </c>
      <c r="K117" s="66" t="s">
        <v>738</v>
      </c>
      <c r="L117" s="59" t="s">
        <v>739</v>
      </c>
      <c r="M117" s="71">
        <f>9600000*0.85</f>
        <v>8160000</v>
      </c>
      <c r="N117" s="44">
        <v>2022</v>
      </c>
      <c r="O117" s="51" t="s">
        <v>735</v>
      </c>
      <c r="P117" s="44" t="s">
        <v>87</v>
      </c>
      <c r="Q117" s="44" t="s">
        <v>87</v>
      </c>
      <c r="R117" s="44" t="s">
        <v>87</v>
      </c>
      <c r="S117" s="44" t="s">
        <v>87</v>
      </c>
      <c r="T117" s="44"/>
      <c r="U117" s="44"/>
      <c r="V117" s="44"/>
      <c r="W117" s="44"/>
      <c r="X117" s="44" t="s">
        <v>87</v>
      </c>
      <c r="Y117" s="51" t="s">
        <v>725</v>
      </c>
      <c r="Z117" s="51" t="s">
        <v>548</v>
      </c>
    </row>
    <row r="118" spans="1:27" ht="58.5" customHeight="1" x14ac:dyDescent="0.35">
      <c r="A118" s="199"/>
      <c r="B118" s="159"/>
      <c r="C118" s="193"/>
      <c r="D118" s="153"/>
      <c r="E118" s="155"/>
      <c r="F118" s="153"/>
      <c r="G118" s="45" t="s">
        <v>198</v>
      </c>
      <c r="H118" s="44" t="s">
        <v>85</v>
      </c>
      <c r="I118" s="44" t="s">
        <v>86</v>
      </c>
      <c r="J118" s="44" t="s">
        <v>86</v>
      </c>
      <c r="K118" s="66" t="s">
        <v>240</v>
      </c>
      <c r="L118" s="74" t="s">
        <v>740</v>
      </c>
      <c r="M118" s="71">
        <f>360000*0.85</f>
        <v>306000</v>
      </c>
      <c r="N118" s="44">
        <v>2021</v>
      </c>
      <c r="O118" s="51" t="s">
        <v>741</v>
      </c>
      <c r="P118" s="44" t="s">
        <v>87</v>
      </c>
      <c r="Q118" s="44" t="s">
        <v>87</v>
      </c>
      <c r="R118" s="44" t="s">
        <v>87</v>
      </c>
      <c r="S118" s="44" t="s">
        <v>87</v>
      </c>
      <c r="T118" s="44"/>
      <c r="U118" s="44"/>
      <c r="V118" s="44" t="s">
        <v>87</v>
      </c>
      <c r="W118" s="44"/>
      <c r="X118" s="44"/>
      <c r="Y118" s="51" t="s">
        <v>596</v>
      </c>
      <c r="Z118" s="44" t="s">
        <v>109</v>
      </c>
    </row>
    <row r="119" spans="1:27" ht="39" customHeight="1" x14ac:dyDescent="0.35">
      <c r="A119" s="199"/>
      <c r="B119" s="159"/>
      <c r="C119" s="193"/>
      <c r="D119" s="153"/>
      <c r="E119" s="155"/>
      <c r="F119" s="153"/>
      <c r="G119" s="45" t="s">
        <v>369</v>
      </c>
      <c r="H119" s="44" t="s">
        <v>85</v>
      </c>
      <c r="I119" s="44" t="s">
        <v>86</v>
      </c>
      <c r="J119" s="44" t="s">
        <v>86</v>
      </c>
      <c r="K119" s="66" t="s">
        <v>369</v>
      </c>
      <c r="L119" s="85">
        <v>6000000</v>
      </c>
      <c r="M119" s="80">
        <f t="shared" ref="M119:M127" si="14">L119*0.85</f>
        <v>5100000</v>
      </c>
      <c r="N119" s="51" t="s">
        <v>549</v>
      </c>
      <c r="O119" s="51" t="s">
        <v>611</v>
      </c>
      <c r="P119" s="44"/>
      <c r="Q119" s="44"/>
      <c r="R119" s="44"/>
      <c r="S119" s="44"/>
      <c r="T119" s="44"/>
      <c r="U119" s="44"/>
      <c r="V119" s="44" t="s">
        <v>87</v>
      </c>
      <c r="W119" s="44"/>
      <c r="X119" s="44"/>
      <c r="Y119" s="51" t="s">
        <v>346</v>
      </c>
      <c r="Z119" s="44" t="s">
        <v>109</v>
      </c>
    </row>
    <row r="120" spans="1:27" ht="35.25" customHeight="1" x14ac:dyDescent="0.35">
      <c r="A120" s="199"/>
      <c r="B120" s="159"/>
      <c r="C120" s="193"/>
      <c r="D120" s="153"/>
      <c r="E120" s="155"/>
      <c r="F120" s="153"/>
      <c r="G120" s="45" t="s">
        <v>509</v>
      </c>
      <c r="H120" s="44" t="s">
        <v>85</v>
      </c>
      <c r="I120" s="44" t="s">
        <v>86</v>
      </c>
      <c r="J120" s="44" t="s">
        <v>86</v>
      </c>
      <c r="K120" s="66" t="s">
        <v>510</v>
      </c>
      <c r="L120" s="85">
        <v>6000000</v>
      </c>
      <c r="M120" s="80">
        <f t="shared" si="14"/>
        <v>5100000</v>
      </c>
      <c r="N120" s="51" t="s">
        <v>549</v>
      </c>
      <c r="O120" s="51" t="s">
        <v>611</v>
      </c>
      <c r="P120" s="44"/>
      <c r="Q120" s="44" t="s">
        <v>87</v>
      </c>
      <c r="R120" s="44"/>
      <c r="S120" s="44"/>
      <c r="T120" s="44"/>
      <c r="U120" s="44"/>
      <c r="V120" s="44"/>
      <c r="W120" s="44"/>
      <c r="X120" s="44"/>
      <c r="Y120" s="51" t="s">
        <v>346</v>
      </c>
      <c r="Z120" s="44" t="s">
        <v>109</v>
      </c>
    </row>
    <row r="121" spans="1:27" ht="59.25" customHeight="1" x14ac:dyDescent="0.35">
      <c r="A121" s="199"/>
      <c r="B121" s="159"/>
      <c r="C121" s="193"/>
      <c r="D121" s="153"/>
      <c r="E121" s="155"/>
      <c r="F121" s="153"/>
      <c r="G121" s="45" t="s">
        <v>370</v>
      </c>
      <c r="H121" s="44" t="s">
        <v>85</v>
      </c>
      <c r="I121" s="44" t="s">
        <v>86</v>
      </c>
      <c r="J121" s="44" t="s">
        <v>86</v>
      </c>
      <c r="K121" s="66" t="s">
        <v>371</v>
      </c>
      <c r="L121" s="85">
        <v>6000000</v>
      </c>
      <c r="M121" s="80">
        <f t="shared" si="14"/>
        <v>5100000</v>
      </c>
      <c r="N121" s="51" t="s">
        <v>549</v>
      </c>
      <c r="O121" s="51" t="s">
        <v>611</v>
      </c>
      <c r="P121" s="44"/>
      <c r="Q121" s="44"/>
      <c r="R121" s="44"/>
      <c r="S121" s="44" t="s">
        <v>87</v>
      </c>
      <c r="T121" s="44"/>
      <c r="U121" s="44"/>
      <c r="V121" s="44" t="s">
        <v>87</v>
      </c>
      <c r="W121" s="44"/>
      <c r="X121" s="44"/>
      <c r="Y121" s="51" t="s">
        <v>346</v>
      </c>
      <c r="Z121" s="44" t="s">
        <v>109</v>
      </c>
    </row>
    <row r="122" spans="1:27" ht="36.75" customHeight="1" x14ac:dyDescent="0.35">
      <c r="A122" s="199"/>
      <c r="B122" s="159"/>
      <c r="C122" s="193"/>
      <c r="D122" s="153"/>
      <c r="E122" s="155"/>
      <c r="F122" s="153"/>
      <c r="G122" s="45" t="s">
        <v>511</v>
      </c>
      <c r="H122" s="44" t="s">
        <v>85</v>
      </c>
      <c r="I122" s="44" t="s">
        <v>86</v>
      </c>
      <c r="J122" s="44" t="s">
        <v>86</v>
      </c>
      <c r="K122" s="66" t="s">
        <v>511</v>
      </c>
      <c r="L122" s="85">
        <v>6000000</v>
      </c>
      <c r="M122" s="80">
        <f t="shared" si="14"/>
        <v>5100000</v>
      </c>
      <c r="N122" s="51" t="s">
        <v>549</v>
      </c>
      <c r="O122" s="51" t="s">
        <v>611</v>
      </c>
      <c r="P122" s="44"/>
      <c r="Q122" s="44" t="s">
        <v>87</v>
      </c>
      <c r="R122" s="44"/>
      <c r="S122" s="44"/>
      <c r="T122" s="44"/>
      <c r="U122" s="44"/>
      <c r="V122" s="44"/>
      <c r="W122" s="44"/>
      <c r="X122" s="44"/>
      <c r="Y122" s="51" t="s">
        <v>346</v>
      </c>
      <c r="Z122" s="44" t="s">
        <v>109</v>
      </c>
    </row>
    <row r="123" spans="1:27" ht="42.75" customHeight="1" x14ac:dyDescent="0.35">
      <c r="A123" s="199"/>
      <c r="B123" s="159"/>
      <c r="C123" s="193"/>
      <c r="D123" s="153"/>
      <c r="E123" s="155"/>
      <c r="F123" s="153"/>
      <c r="G123" s="45" t="s">
        <v>372</v>
      </c>
      <c r="H123" s="44" t="s">
        <v>85</v>
      </c>
      <c r="I123" s="44" t="s">
        <v>86</v>
      </c>
      <c r="J123" s="44" t="s">
        <v>86</v>
      </c>
      <c r="K123" s="66" t="s">
        <v>372</v>
      </c>
      <c r="L123" s="85">
        <v>3500000</v>
      </c>
      <c r="M123" s="80">
        <f t="shared" si="14"/>
        <v>2975000</v>
      </c>
      <c r="N123" s="51" t="s">
        <v>549</v>
      </c>
      <c r="O123" s="51" t="s">
        <v>611</v>
      </c>
      <c r="P123" s="44"/>
      <c r="Q123" s="44"/>
      <c r="R123" s="44"/>
      <c r="S123" s="44"/>
      <c r="T123" s="44"/>
      <c r="U123" s="44"/>
      <c r="V123" s="44" t="s">
        <v>87</v>
      </c>
      <c r="W123" s="44"/>
      <c r="X123" s="44"/>
      <c r="Y123" s="51" t="s">
        <v>346</v>
      </c>
      <c r="Z123" s="44" t="s">
        <v>109</v>
      </c>
    </row>
    <row r="124" spans="1:27" ht="42.75" customHeight="1" x14ac:dyDescent="0.35">
      <c r="A124" s="199"/>
      <c r="B124" s="159"/>
      <c r="C124" s="193"/>
      <c r="D124" s="153"/>
      <c r="E124" s="155"/>
      <c r="F124" s="153"/>
      <c r="G124" s="45" t="s">
        <v>465</v>
      </c>
      <c r="H124" s="44" t="s">
        <v>85</v>
      </c>
      <c r="I124" s="44" t="s">
        <v>86</v>
      </c>
      <c r="J124" s="44" t="s">
        <v>86</v>
      </c>
      <c r="K124" s="47" t="s">
        <v>465</v>
      </c>
      <c r="L124" s="85">
        <v>12000000</v>
      </c>
      <c r="M124" s="80">
        <f t="shared" si="14"/>
        <v>10200000</v>
      </c>
      <c r="N124" s="51">
        <v>2027</v>
      </c>
      <c r="O124" s="51">
        <v>2028</v>
      </c>
      <c r="P124" s="44"/>
      <c r="Q124" s="44"/>
      <c r="R124" s="44"/>
      <c r="S124" s="44"/>
      <c r="T124" s="44"/>
      <c r="U124" s="44"/>
      <c r="V124" s="44"/>
      <c r="W124" s="44"/>
      <c r="X124" s="44"/>
      <c r="Y124" s="51" t="s">
        <v>346</v>
      </c>
      <c r="Z124" s="44" t="s">
        <v>109</v>
      </c>
    </row>
    <row r="125" spans="1:27" ht="42.75" customHeight="1" x14ac:dyDescent="0.35">
      <c r="A125" s="199"/>
      <c r="B125" s="159"/>
      <c r="C125" s="193"/>
      <c r="D125" s="153"/>
      <c r="E125" s="155"/>
      <c r="F125" s="153"/>
      <c r="G125" s="45" t="s">
        <v>466</v>
      </c>
      <c r="H125" s="44" t="s">
        <v>85</v>
      </c>
      <c r="I125" s="44" t="s">
        <v>86</v>
      </c>
      <c r="J125" s="44" t="s">
        <v>86</v>
      </c>
      <c r="K125" s="47" t="s">
        <v>466</v>
      </c>
      <c r="L125" s="85">
        <v>50000000</v>
      </c>
      <c r="M125" s="80">
        <f t="shared" si="14"/>
        <v>42500000</v>
      </c>
      <c r="N125" s="51">
        <v>2027</v>
      </c>
      <c r="O125" s="51">
        <v>2028</v>
      </c>
      <c r="P125" s="44"/>
      <c r="Q125" s="44"/>
      <c r="R125" s="44"/>
      <c r="S125" s="44"/>
      <c r="T125" s="44"/>
      <c r="U125" s="44"/>
      <c r="V125" s="44"/>
      <c r="W125" s="44" t="s">
        <v>87</v>
      </c>
      <c r="X125" s="44"/>
      <c r="Y125" s="51" t="s">
        <v>346</v>
      </c>
      <c r="Z125" s="44" t="s">
        <v>109</v>
      </c>
    </row>
    <row r="126" spans="1:27" ht="42.75" customHeight="1" x14ac:dyDescent="0.35">
      <c r="A126" s="199"/>
      <c r="B126" s="159"/>
      <c r="C126" s="193"/>
      <c r="D126" s="153"/>
      <c r="E126" s="155"/>
      <c r="F126" s="153"/>
      <c r="G126" s="45" t="s">
        <v>467</v>
      </c>
      <c r="H126" s="44" t="s">
        <v>85</v>
      </c>
      <c r="I126" s="44" t="s">
        <v>86</v>
      </c>
      <c r="J126" s="44" t="s">
        <v>86</v>
      </c>
      <c r="K126" s="47" t="s">
        <v>467</v>
      </c>
      <c r="L126" s="85">
        <v>20000000</v>
      </c>
      <c r="M126" s="80">
        <f t="shared" si="14"/>
        <v>17000000</v>
      </c>
      <c r="N126" s="51">
        <v>2027</v>
      </c>
      <c r="O126" s="51">
        <v>2028</v>
      </c>
      <c r="P126" s="44"/>
      <c r="Q126" s="44"/>
      <c r="R126" s="44"/>
      <c r="S126" s="44"/>
      <c r="T126" s="44"/>
      <c r="U126" s="44"/>
      <c r="V126" s="44"/>
      <c r="W126" s="44"/>
      <c r="X126" s="44"/>
      <c r="Y126" s="51" t="s">
        <v>346</v>
      </c>
      <c r="Z126" s="44" t="s">
        <v>109</v>
      </c>
    </row>
    <row r="127" spans="1:27" ht="66.75" customHeight="1" x14ac:dyDescent="0.35">
      <c r="A127" s="200"/>
      <c r="B127" s="182"/>
      <c r="C127" s="194"/>
      <c r="D127" s="187"/>
      <c r="E127" s="188"/>
      <c r="F127" s="187"/>
      <c r="G127" s="131" t="s">
        <v>840</v>
      </c>
      <c r="H127" s="132" t="s">
        <v>85</v>
      </c>
      <c r="I127" s="132" t="s">
        <v>86</v>
      </c>
      <c r="J127" s="132" t="s">
        <v>86</v>
      </c>
      <c r="K127" s="113" t="s">
        <v>839</v>
      </c>
      <c r="L127" s="115">
        <v>4500000</v>
      </c>
      <c r="M127" s="116">
        <f t="shared" si="14"/>
        <v>3825000</v>
      </c>
      <c r="N127" s="131">
        <v>2026</v>
      </c>
      <c r="O127" s="131">
        <v>2028</v>
      </c>
      <c r="P127" s="132"/>
      <c r="Q127" s="132"/>
      <c r="R127" s="132"/>
      <c r="S127" s="132"/>
      <c r="T127" s="132"/>
      <c r="U127" s="132"/>
      <c r="V127" s="132"/>
      <c r="W127" s="132"/>
      <c r="X127" s="132"/>
      <c r="Y127" s="131" t="s">
        <v>346</v>
      </c>
      <c r="Z127" s="132" t="s">
        <v>109</v>
      </c>
      <c r="AA127" s="18"/>
    </row>
    <row r="128" spans="1:27" ht="76.5" customHeight="1" x14ac:dyDescent="0.35">
      <c r="A128" s="198">
        <v>8</v>
      </c>
      <c r="B128" s="158" t="s">
        <v>64</v>
      </c>
      <c r="C128" s="192" t="s">
        <v>79</v>
      </c>
      <c r="D128" s="204" t="s">
        <v>318</v>
      </c>
      <c r="E128" s="154">
        <v>600083730</v>
      </c>
      <c r="F128" s="152">
        <v>600083730</v>
      </c>
      <c r="G128" s="51" t="s">
        <v>742</v>
      </c>
      <c r="H128" s="44" t="s">
        <v>85</v>
      </c>
      <c r="I128" s="44" t="s">
        <v>86</v>
      </c>
      <c r="J128" s="44" t="s">
        <v>86</v>
      </c>
      <c r="K128" s="52" t="s">
        <v>743</v>
      </c>
      <c r="L128" s="77" t="s">
        <v>744</v>
      </c>
      <c r="M128" s="71">
        <v>5100000</v>
      </c>
      <c r="N128" s="51" t="s">
        <v>745</v>
      </c>
      <c r="O128" s="54" t="s">
        <v>746</v>
      </c>
      <c r="P128" s="44"/>
      <c r="Q128" s="44" t="s">
        <v>87</v>
      </c>
      <c r="R128" s="44"/>
      <c r="S128" s="44"/>
      <c r="T128" s="44"/>
      <c r="U128" s="44"/>
      <c r="V128" s="44" t="s">
        <v>87</v>
      </c>
      <c r="W128" s="44"/>
      <c r="X128" s="44"/>
      <c r="Y128" s="51" t="s">
        <v>747</v>
      </c>
      <c r="Z128" s="51" t="s">
        <v>548</v>
      </c>
      <c r="AA128" s="19"/>
    </row>
    <row r="129" spans="1:27" ht="94.5" customHeight="1" x14ac:dyDescent="0.35">
      <c r="A129" s="199"/>
      <c r="B129" s="159"/>
      <c r="C129" s="193"/>
      <c r="D129" s="205"/>
      <c r="E129" s="155"/>
      <c r="F129" s="153"/>
      <c r="G129" s="190" t="s">
        <v>407</v>
      </c>
      <c r="H129" s="179" t="s">
        <v>85</v>
      </c>
      <c r="I129" s="179" t="s">
        <v>86</v>
      </c>
      <c r="J129" s="179" t="s">
        <v>86</v>
      </c>
      <c r="K129" s="52" t="s">
        <v>408</v>
      </c>
      <c r="L129" s="84" t="s">
        <v>748</v>
      </c>
      <c r="M129" s="78" t="s">
        <v>749</v>
      </c>
      <c r="N129" s="51" t="s">
        <v>674</v>
      </c>
      <c r="O129" s="51" t="s">
        <v>611</v>
      </c>
      <c r="P129" s="44"/>
      <c r="Q129" s="44"/>
      <c r="R129" s="44"/>
      <c r="S129" s="44" t="s">
        <v>87</v>
      </c>
      <c r="T129" s="44"/>
      <c r="U129" s="44"/>
      <c r="V129" s="44"/>
      <c r="W129" s="44"/>
      <c r="X129" s="44"/>
      <c r="Y129" s="51" t="s">
        <v>645</v>
      </c>
      <c r="Z129" s="51" t="s">
        <v>548</v>
      </c>
      <c r="AA129" s="19"/>
    </row>
    <row r="130" spans="1:27" ht="78" x14ac:dyDescent="0.35">
      <c r="A130" s="199"/>
      <c r="B130" s="159"/>
      <c r="C130" s="193"/>
      <c r="D130" s="205"/>
      <c r="E130" s="155"/>
      <c r="F130" s="153"/>
      <c r="G130" s="190"/>
      <c r="H130" s="179"/>
      <c r="I130" s="179"/>
      <c r="J130" s="179"/>
      <c r="K130" s="52" t="s">
        <v>409</v>
      </c>
      <c r="L130" s="84" t="s">
        <v>707</v>
      </c>
      <c r="M130" s="78" t="s">
        <v>708</v>
      </c>
      <c r="N130" s="51" t="s">
        <v>674</v>
      </c>
      <c r="O130" s="51" t="s">
        <v>611</v>
      </c>
      <c r="P130" s="44" t="s">
        <v>87</v>
      </c>
      <c r="Q130" s="44"/>
      <c r="R130" s="44"/>
      <c r="S130" s="44"/>
      <c r="T130" s="44"/>
      <c r="U130" s="44"/>
      <c r="V130" s="44"/>
      <c r="W130" s="44"/>
      <c r="X130" s="44"/>
      <c r="Y130" s="51" t="s">
        <v>645</v>
      </c>
      <c r="Z130" s="51" t="s">
        <v>548</v>
      </c>
      <c r="AA130" s="19"/>
    </row>
    <row r="131" spans="1:27" ht="90" customHeight="1" x14ac:dyDescent="0.35">
      <c r="A131" s="199"/>
      <c r="B131" s="159"/>
      <c r="C131" s="193"/>
      <c r="D131" s="205"/>
      <c r="E131" s="155"/>
      <c r="F131" s="153"/>
      <c r="G131" s="190"/>
      <c r="H131" s="179"/>
      <c r="I131" s="179"/>
      <c r="J131" s="179"/>
      <c r="K131" s="52" t="s">
        <v>410</v>
      </c>
      <c r="L131" s="84" t="s">
        <v>750</v>
      </c>
      <c r="M131" s="78" t="s">
        <v>751</v>
      </c>
      <c r="N131" s="51" t="s">
        <v>674</v>
      </c>
      <c r="O131" s="51" t="s">
        <v>611</v>
      </c>
      <c r="P131" s="44"/>
      <c r="Q131" s="44" t="s">
        <v>87</v>
      </c>
      <c r="R131" s="44"/>
      <c r="S131" s="44"/>
      <c r="T131" s="44"/>
      <c r="U131" s="44"/>
      <c r="V131" s="44"/>
      <c r="W131" s="44"/>
      <c r="X131" s="44"/>
      <c r="Y131" s="51" t="s">
        <v>645</v>
      </c>
      <c r="Z131" s="51" t="s">
        <v>548</v>
      </c>
      <c r="AA131" s="19"/>
    </row>
    <row r="132" spans="1:27" ht="50.25" customHeight="1" x14ac:dyDescent="0.35">
      <c r="A132" s="199"/>
      <c r="B132" s="159"/>
      <c r="C132" s="193"/>
      <c r="D132" s="205"/>
      <c r="E132" s="155"/>
      <c r="F132" s="153"/>
      <c r="G132" s="45" t="s">
        <v>226</v>
      </c>
      <c r="H132" s="46" t="s">
        <v>85</v>
      </c>
      <c r="I132" s="46" t="s">
        <v>86</v>
      </c>
      <c r="J132" s="46" t="s">
        <v>86</v>
      </c>
      <c r="K132" s="52" t="s">
        <v>752</v>
      </c>
      <c r="L132" s="84" t="s">
        <v>753</v>
      </c>
      <c r="M132" s="71">
        <f>7000000*0.85</f>
        <v>5950000</v>
      </c>
      <c r="N132" s="51" t="s">
        <v>674</v>
      </c>
      <c r="O132" s="51" t="s">
        <v>611</v>
      </c>
      <c r="P132" s="44"/>
      <c r="Q132" s="44"/>
      <c r="R132" s="44"/>
      <c r="S132" s="44"/>
      <c r="T132" s="44"/>
      <c r="U132" s="44"/>
      <c r="V132" s="44" t="s">
        <v>87</v>
      </c>
      <c r="W132" s="44"/>
      <c r="X132" s="44"/>
      <c r="Y132" s="51" t="s">
        <v>645</v>
      </c>
      <c r="Z132" s="44" t="s">
        <v>109</v>
      </c>
      <c r="AA132" s="19"/>
    </row>
    <row r="133" spans="1:27" ht="33.75" customHeight="1" x14ac:dyDescent="0.35">
      <c r="A133" s="199"/>
      <c r="B133" s="159"/>
      <c r="C133" s="193"/>
      <c r="D133" s="205"/>
      <c r="E133" s="155"/>
      <c r="F133" s="153"/>
      <c r="G133" s="45" t="s">
        <v>186</v>
      </c>
      <c r="H133" s="46" t="s">
        <v>85</v>
      </c>
      <c r="I133" s="46" t="s">
        <v>86</v>
      </c>
      <c r="J133" s="46" t="s">
        <v>86</v>
      </c>
      <c r="K133" s="52" t="s">
        <v>411</v>
      </c>
      <c r="L133" s="84">
        <v>1000000</v>
      </c>
      <c r="M133" s="71">
        <f>L133*0.85</f>
        <v>850000</v>
      </c>
      <c r="N133" s="51" t="s">
        <v>674</v>
      </c>
      <c r="O133" s="51" t="s">
        <v>611</v>
      </c>
      <c r="P133" s="44" t="s">
        <v>87</v>
      </c>
      <c r="Q133" s="44" t="s">
        <v>87</v>
      </c>
      <c r="R133" s="44"/>
      <c r="S133" s="44" t="s">
        <v>87</v>
      </c>
      <c r="T133" s="44"/>
      <c r="U133" s="44"/>
      <c r="V133" s="44" t="s">
        <v>87</v>
      </c>
      <c r="W133" s="44"/>
      <c r="X133" s="44"/>
      <c r="Y133" s="51" t="s">
        <v>645</v>
      </c>
      <c r="Z133" s="44" t="s">
        <v>109</v>
      </c>
      <c r="AA133" s="19"/>
    </row>
    <row r="134" spans="1:27" ht="29.25" customHeight="1" x14ac:dyDescent="0.35">
      <c r="A134" s="199"/>
      <c r="B134" s="159"/>
      <c r="C134" s="193"/>
      <c r="D134" s="205"/>
      <c r="E134" s="155"/>
      <c r="F134" s="153"/>
      <c r="G134" s="45" t="s">
        <v>197</v>
      </c>
      <c r="H134" s="46" t="s">
        <v>85</v>
      </c>
      <c r="I134" s="46" t="s">
        <v>86</v>
      </c>
      <c r="J134" s="46" t="s">
        <v>86</v>
      </c>
      <c r="K134" s="52" t="s">
        <v>405</v>
      </c>
      <c r="L134" s="79">
        <v>9000000</v>
      </c>
      <c r="M134" s="80">
        <f>L134*0.85</f>
        <v>7650000</v>
      </c>
      <c r="N134" s="51" t="s">
        <v>674</v>
      </c>
      <c r="O134" s="51" t="s">
        <v>611</v>
      </c>
      <c r="P134" s="44"/>
      <c r="Q134" s="44"/>
      <c r="R134" s="44"/>
      <c r="S134" s="44"/>
      <c r="T134" s="44"/>
      <c r="U134" s="44"/>
      <c r="V134" s="44"/>
      <c r="W134" s="44"/>
      <c r="X134" s="44" t="s">
        <v>87</v>
      </c>
      <c r="Y134" s="51" t="s">
        <v>645</v>
      </c>
      <c r="Z134" s="44" t="s">
        <v>109</v>
      </c>
      <c r="AA134" s="19"/>
    </row>
    <row r="135" spans="1:27" ht="27.75" customHeight="1" x14ac:dyDescent="0.35">
      <c r="A135" s="199"/>
      <c r="B135" s="159"/>
      <c r="C135" s="193"/>
      <c r="D135" s="205"/>
      <c r="E135" s="155"/>
      <c r="F135" s="153"/>
      <c r="G135" s="45" t="s">
        <v>373</v>
      </c>
      <c r="H135" s="46" t="s">
        <v>85</v>
      </c>
      <c r="I135" s="46" t="s">
        <v>86</v>
      </c>
      <c r="J135" s="46" t="s">
        <v>86</v>
      </c>
      <c r="K135" s="52" t="s">
        <v>373</v>
      </c>
      <c r="L135" s="85">
        <v>4000000</v>
      </c>
      <c r="M135" s="80">
        <f t="shared" ref="M135:M141" si="15">L135*0.85</f>
        <v>3400000</v>
      </c>
      <c r="N135" s="51" t="s">
        <v>610</v>
      </c>
      <c r="O135" s="51" t="s">
        <v>611</v>
      </c>
      <c r="P135" s="44"/>
      <c r="Q135" s="44"/>
      <c r="R135" s="44" t="s">
        <v>87</v>
      </c>
      <c r="S135" s="44"/>
      <c r="T135" s="44"/>
      <c r="U135" s="44"/>
      <c r="V135" s="44" t="s">
        <v>87</v>
      </c>
      <c r="W135" s="44"/>
      <c r="X135" s="44"/>
      <c r="Y135" s="51" t="s">
        <v>346</v>
      </c>
      <c r="Z135" s="44" t="s">
        <v>109</v>
      </c>
      <c r="AA135" s="19"/>
    </row>
    <row r="136" spans="1:27" ht="22.5" customHeight="1" x14ac:dyDescent="0.35">
      <c r="A136" s="199"/>
      <c r="B136" s="159"/>
      <c r="C136" s="193"/>
      <c r="D136" s="205"/>
      <c r="E136" s="155"/>
      <c r="F136" s="153"/>
      <c r="G136" s="45" t="s">
        <v>355</v>
      </c>
      <c r="H136" s="46" t="s">
        <v>85</v>
      </c>
      <c r="I136" s="46" t="s">
        <v>86</v>
      </c>
      <c r="J136" s="46" t="s">
        <v>86</v>
      </c>
      <c r="K136" s="52" t="s">
        <v>355</v>
      </c>
      <c r="L136" s="85">
        <v>6000000</v>
      </c>
      <c r="M136" s="80">
        <f t="shared" si="15"/>
        <v>5100000</v>
      </c>
      <c r="N136" s="51" t="s">
        <v>610</v>
      </c>
      <c r="O136" s="51" t="s">
        <v>611</v>
      </c>
      <c r="P136" s="44"/>
      <c r="Q136" s="44"/>
      <c r="R136" s="44" t="s">
        <v>87</v>
      </c>
      <c r="S136" s="44"/>
      <c r="T136" s="44"/>
      <c r="U136" s="44"/>
      <c r="V136" s="44" t="s">
        <v>87</v>
      </c>
      <c r="W136" s="44"/>
      <c r="X136" s="44"/>
      <c r="Y136" s="51" t="s">
        <v>346</v>
      </c>
      <c r="Z136" s="44" t="s">
        <v>109</v>
      </c>
      <c r="AA136" s="19"/>
    </row>
    <row r="137" spans="1:27" ht="25.5" customHeight="1" x14ac:dyDescent="0.35">
      <c r="A137" s="199"/>
      <c r="B137" s="159"/>
      <c r="C137" s="193"/>
      <c r="D137" s="205"/>
      <c r="E137" s="155"/>
      <c r="F137" s="153"/>
      <c r="G137" s="45" t="s">
        <v>512</v>
      </c>
      <c r="H137" s="46" t="s">
        <v>85</v>
      </c>
      <c r="I137" s="46" t="s">
        <v>86</v>
      </c>
      <c r="J137" s="46" t="s">
        <v>86</v>
      </c>
      <c r="K137" s="52" t="s">
        <v>513</v>
      </c>
      <c r="L137" s="85">
        <v>12000000</v>
      </c>
      <c r="M137" s="80">
        <f t="shared" si="15"/>
        <v>10200000</v>
      </c>
      <c r="N137" s="51" t="s">
        <v>610</v>
      </c>
      <c r="O137" s="51" t="s">
        <v>611</v>
      </c>
      <c r="P137" s="44"/>
      <c r="Q137" s="44"/>
      <c r="R137" s="44"/>
      <c r="S137" s="44"/>
      <c r="T137" s="44"/>
      <c r="U137" s="44"/>
      <c r="V137" s="44" t="s">
        <v>87</v>
      </c>
      <c r="W137" s="44"/>
      <c r="X137" s="44"/>
      <c r="Y137" s="51" t="s">
        <v>346</v>
      </c>
      <c r="Z137" s="44" t="s">
        <v>109</v>
      </c>
      <c r="AA137" s="19"/>
    </row>
    <row r="138" spans="1:27" ht="29.5" customHeight="1" x14ac:dyDescent="0.35">
      <c r="A138" s="199"/>
      <c r="B138" s="159"/>
      <c r="C138" s="193"/>
      <c r="D138" s="205"/>
      <c r="E138" s="155"/>
      <c r="F138" s="153"/>
      <c r="G138" s="45" t="s">
        <v>365</v>
      </c>
      <c r="H138" s="46" t="s">
        <v>85</v>
      </c>
      <c r="I138" s="46" t="s">
        <v>86</v>
      </c>
      <c r="J138" s="46" t="s">
        <v>86</v>
      </c>
      <c r="K138" s="52" t="s">
        <v>365</v>
      </c>
      <c r="L138" s="85">
        <v>6000000</v>
      </c>
      <c r="M138" s="80">
        <f t="shared" si="15"/>
        <v>5100000</v>
      </c>
      <c r="N138" s="51" t="s">
        <v>610</v>
      </c>
      <c r="O138" s="51" t="s">
        <v>611</v>
      </c>
      <c r="P138" s="44"/>
      <c r="Q138" s="44" t="s">
        <v>87</v>
      </c>
      <c r="R138" s="44"/>
      <c r="S138" s="44"/>
      <c r="T138" s="44"/>
      <c r="U138" s="44"/>
      <c r="V138" s="44"/>
      <c r="W138" s="44"/>
      <c r="X138" s="44"/>
      <c r="Y138" s="51" t="s">
        <v>346</v>
      </c>
      <c r="Z138" s="44" t="s">
        <v>109</v>
      </c>
      <c r="AA138" s="19"/>
    </row>
    <row r="139" spans="1:27" ht="29.5" customHeight="1" x14ac:dyDescent="0.35">
      <c r="A139" s="199"/>
      <c r="B139" s="159"/>
      <c r="C139" s="193"/>
      <c r="D139" s="205"/>
      <c r="E139" s="155"/>
      <c r="F139" s="153"/>
      <c r="G139" s="45" t="s">
        <v>514</v>
      </c>
      <c r="H139" s="46" t="s">
        <v>85</v>
      </c>
      <c r="I139" s="46" t="s">
        <v>86</v>
      </c>
      <c r="J139" s="46" t="s">
        <v>86</v>
      </c>
      <c r="K139" s="52" t="s">
        <v>514</v>
      </c>
      <c r="L139" s="85">
        <v>6000000</v>
      </c>
      <c r="M139" s="80">
        <f t="shared" si="15"/>
        <v>5100000</v>
      </c>
      <c r="N139" s="51" t="s">
        <v>610</v>
      </c>
      <c r="O139" s="51" t="s">
        <v>611</v>
      </c>
      <c r="P139" s="44"/>
      <c r="Q139" s="44"/>
      <c r="R139" s="44"/>
      <c r="S139" s="44"/>
      <c r="T139" s="44"/>
      <c r="U139" s="44"/>
      <c r="V139" s="44" t="s">
        <v>87</v>
      </c>
      <c r="W139" s="44"/>
      <c r="X139" s="44"/>
      <c r="Y139" s="51" t="s">
        <v>346</v>
      </c>
      <c r="Z139" s="44" t="s">
        <v>109</v>
      </c>
      <c r="AA139" s="19"/>
    </row>
    <row r="140" spans="1:27" ht="29.5" customHeight="1" x14ac:dyDescent="0.35">
      <c r="A140" s="199"/>
      <c r="B140" s="159"/>
      <c r="C140" s="193"/>
      <c r="D140" s="205"/>
      <c r="E140" s="155"/>
      <c r="F140" s="153"/>
      <c r="G140" s="45" t="s">
        <v>484</v>
      </c>
      <c r="H140" s="46" t="s">
        <v>85</v>
      </c>
      <c r="I140" s="46" t="s">
        <v>86</v>
      </c>
      <c r="J140" s="46" t="s">
        <v>86</v>
      </c>
      <c r="K140" s="52" t="s">
        <v>485</v>
      </c>
      <c r="L140" s="85">
        <v>8000000</v>
      </c>
      <c r="M140" s="80">
        <f t="shared" si="15"/>
        <v>6800000</v>
      </c>
      <c r="N140" s="51">
        <v>2026</v>
      </c>
      <c r="O140" s="51">
        <v>2028</v>
      </c>
      <c r="P140" s="44"/>
      <c r="Q140" s="44"/>
      <c r="R140" s="44"/>
      <c r="S140" s="44"/>
      <c r="T140" s="44"/>
      <c r="U140" s="44"/>
      <c r="V140" s="44"/>
      <c r="W140" s="44"/>
      <c r="X140" s="44"/>
      <c r="Y140" s="51" t="s">
        <v>346</v>
      </c>
      <c r="Z140" s="44" t="s">
        <v>109</v>
      </c>
      <c r="AA140" s="19"/>
    </row>
    <row r="141" spans="1:27" ht="66.75" customHeight="1" x14ac:dyDescent="0.35">
      <c r="A141" s="200"/>
      <c r="B141" s="182"/>
      <c r="C141" s="194"/>
      <c r="D141" s="206"/>
      <c r="E141" s="188"/>
      <c r="F141" s="187"/>
      <c r="G141" s="131" t="s">
        <v>840</v>
      </c>
      <c r="H141" s="132" t="s">
        <v>85</v>
      </c>
      <c r="I141" s="132" t="s">
        <v>86</v>
      </c>
      <c r="J141" s="132" t="s">
        <v>86</v>
      </c>
      <c r="K141" s="113" t="s">
        <v>839</v>
      </c>
      <c r="L141" s="115">
        <v>4500000</v>
      </c>
      <c r="M141" s="116">
        <f t="shared" si="15"/>
        <v>3825000</v>
      </c>
      <c r="N141" s="131">
        <v>2026</v>
      </c>
      <c r="O141" s="131">
        <v>2028</v>
      </c>
      <c r="P141" s="132"/>
      <c r="Q141" s="132"/>
      <c r="R141" s="132"/>
      <c r="S141" s="132"/>
      <c r="T141" s="132"/>
      <c r="U141" s="132"/>
      <c r="V141" s="132"/>
      <c r="W141" s="132"/>
      <c r="X141" s="132"/>
      <c r="Y141" s="131" t="s">
        <v>346</v>
      </c>
      <c r="Z141" s="132" t="s">
        <v>109</v>
      </c>
      <c r="AA141" s="18"/>
    </row>
    <row r="142" spans="1:27" ht="76.5" customHeight="1" x14ac:dyDescent="0.35">
      <c r="A142" s="198">
        <v>9</v>
      </c>
      <c r="B142" s="158" t="s">
        <v>65</v>
      </c>
      <c r="C142" s="192" t="s">
        <v>79</v>
      </c>
      <c r="D142" s="152">
        <v>47324082</v>
      </c>
      <c r="E142" s="154">
        <v>600083900</v>
      </c>
      <c r="F142" s="152" t="s">
        <v>66</v>
      </c>
      <c r="G142" s="190" t="s">
        <v>412</v>
      </c>
      <c r="H142" s="179" t="s">
        <v>85</v>
      </c>
      <c r="I142" s="179" t="s">
        <v>86</v>
      </c>
      <c r="J142" s="179" t="s">
        <v>86</v>
      </c>
      <c r="K142" s="47" t="s">
        <v>413</v>
      </c>
      <c r="L142" s="84" t="s">
        <v>754</v>
      </c>
      <c r="M142" s="78" t="s">
        <v>755</v>
      </c>
      <c r="N142" s="51" t="s">
        <v>674</v>
      </c>
      <c r="O142" s="51" t="s">
        <v>611</v>
      </c>
      <c r="P142" s="44" t="s">
        <v>87</v>
      </c>
      <c r="Q142" s="44"/>
      <c r="R142" s="44"/>
      <c r="S142" s="44" t="s">
        <v>87</v>
      </c>
      <c r="T142" s="44"/>
      <c r="U142" s="44"/>
      <c r="V142" s="44"/>
      <c r="W142" s="44"/>
      <c r="X142" s="44"/>
      <c r="Y142" s="51" t="s">
        <v>756</v>
      </c>
      <c r="Z142" s="51" t="s">
        <v>548</v>
      </c>
      <c r="AA142" s="19"/>
    </row>
    <row r="143" spans="1:27" ht="81" customHeight="1" x14ac:dyDescent="0.35">
      <c r="A143" s="199"/>
      <c r="B143" s="159"/>
      <c r="C143" s="193"/>
      <c r="D143" s="153"/>
      <c r="E143" s="155"/>
      <c r="F143" s="153"/>
      <c r="G143" s="190"/>
      <c r="H143" s="179"/>
      <c r="I143" s="179"/>
      <c r="J143" s="179"/>
      <c r="K143" s="47" t="s">
        <v>409</v>
      </c>
      <c r="L143" s="84" t="s">
        <v>757</v>
      </c>
      <c r="M143" s="78" t="s">
        <v>758</v>
      </c>
      <c r="N143" s="51" t="s">
        <v>674</v>
      </c>
      <c r="O143" s="51" t="s">
        <v>611</v>
      </c>
      <c r="P143" s="44" t="s">
        <v>87</v>
      </c>
      <c r="Q143" s="44"/>
      <c r="R143" s="44"/>
      <c r="S143" s="44"/>
      <c r="T143" s="44"/>
      <c r="U143" s="44"/>
      <c r="V143" s="44"/>
      <c r="W143" s="44"/>
      <c r="X143" s="44"/>
      <c r="Y143" s="51" t="s">
        <v>756</v>
      </c>
      <c r="Z143" s="51" t="s">
        <v>548</v>
      </c>
    </row>
    <row r="144" spans="1:27" ht="69.75" customHeight="1" x14ac:dyDescent="0.35">
      <c r="A144" s="199"/>
      <c r="B144" s="159"/>
      <c r="C144" s="193"/>
      <c r="D144" s="153"/>
      <c r="E144" s="155"/>
      <c r="F144" s="153"/>
      <c r="G144" s="190"/>
      <c r="H144" s="179"/>
      <c r="I144" s="179"/>
      <c r="J144" s="179"/>
      <c r="K144" s="47" t="s">
        <v>414</v>
      </c>
      <c r="L144" s="84" t="s">
        <v>759</v>
      </c>
      <c r="M144" s="78" t="s">
        <v>760</v>
      </c>
      <c r="N144" s="51" t="s">
        <v>674</v>
      </c>
      <c r="O144" s="51" t="s">
        <v>611</v>
      </c>
      <c r="P144" s="44"/>
      <c r="Q144" s="44" t="s">
        <v>87</v>
      </c>
      <c r="R144" s="44"/>
      <c r="S144" s="44"/>
      <c r="T144" s="44"/>
      <c r="U144" s="44"/>
      <c r="V144" s="44"/>
      <c r="W144" s="44"/>
      <c r="X144" s="44"/>
      <c r="Y144" s="51" t="s">
        <v>756</v>
      </c>
      <c r="Z144" s="51" t="s">
        <v>548</v>
      </c>
    </row>
    <row r="145" spans="1:28" ht="117" x14ac:dyDescent="0.35">
      <c r="A145" s="199"/>
      <c r="B145" s="159"/>
      <c r="C145" s="193"/>
      <c r="D145" s="153"/>
      <c r="E145" s="155"/>
      <c r="F145" s="153"/>
      <c r="G145" s="45" t="s">
        <v>415</v>
      </c>
      <c r="H145" s="44" t="s">
        <v>85</v>
      </c>
      <c r="I145" s="44" t="s">
        <v>86</v>
      </c>
      <c r="J145" s="44" t="s">
        <v>86</v>
      </c>
      <c r="K145" s="52" t="s">
        <v>416</v>
      </c>
      <c r="L145" s="79" t="s">
        <v>761</v>
      </c>
      <c r="M145" s="78" t="s">
        <v>762</v>
      </c>
      <c r="N145" s="45" t="s">
        <v>763</v>
      </c>
      <c r="O145" s="51" t="s">
        <v>687</v>
      </c>
      <c r="P145" s="44"/>
      <c r="Q145" s="44"/>
      <c r="R145" s="44" t="s">
        <v>87</v>
      </c>
      <c r="S145" s="44" t="s">
        <v>87</v>
      </c>
      <c r="T145" s="44"/>
      <c r="U145" s="44"/>
      <c r="V145" s="44" t="s">
        <v>87</v>
      </c>
      <c r="W145" s="44" t="s">
        <v>87</v>
      </c>
      <c r="X145" s="44"/>
      <c r="Y145" s="51" t="s">
        <v>764</v>
      </c>
      <c r="Z145" s="51" t="s">
        <v>548</v>
      </c>
      <c r="AA145" s="19"/>
      <c r="AB145" s="20"/>
    </row>
    <row r="146" spans="1:28" ht="56.25" customHeight="1" x14ac:dyDescent="0.35">
      <c r="A146" s="199"/>
      <c r="B146" s="159"/>
      <c r="C146" s="193"/>
      <c r="D146" s="153"/>
      <c r="E146" s="155"/>
      <c r="F146" s="153"/>
      <c r="G146" s="45" t="s">
        <v>217</v>
      </c>
      <c r="H146" s="44" t="s">
        <v>221</v>
      </c>
      <c r="I146" s="44" t="s">
        <v>86</v>
      </c>
      <c r="J146" s="44" t="s">
        <v>86</v>
      </c>
      <c r="K146" s="52" t="s">
        <v>218</v>
      </c>
      <c r="L146" s="84" t="s">
        <v>765</v>
      </c>
      <c r="M146" s="78" t="s">
        <v>766</v>
      </c>
      <c r="N146" s="45" t="s">
        <v>610</v>
      </c>
      <c r="O146" s="51" t="s">
        <v>611</v>
      </c>
      <c r="P146" s="44"/>
      <c r="Q146" s="44"/>
      <c r="R146" s="44"/>
      <c r="S146" s="44"/>
      <c r="T146" s="44"/>
      <c r="U146" s="44"/>
      <c r="V146" s="44" t="s">
        <v>87</v>
      </c>
      <c r="W146" s="44"/>
      <c r="X146" s="44"/>
      <c r="Y146" s="51" t="s">
        <v>764</v>
      </c>
      <c r="Z146" s="51" t="s">
        <v>548</v>
      </c>
      <c r="AA146" s="19"/>
    </row>
    <row r="147" spans="1:28" ht="39" x14ac:dyDescent="0.35">
      <c r="A147" s="199"/>
      <c r="B147" s="159"/>
      <c r="C147" s="193"/>
      <c r="D147" s="153"/>
      <c r="E147" s="155"/>
      <c r="F147" s="153"/>
      <c r="G147" s="45" t="s">
        <v>219</v>
      </c>
      <c r="H147" s="44" t="s">
        <v>221</v>
      </c>
      <c r="I147" s="44" t="s">
        <v>86</v>
      </c>
      <c r="J147" s="44" t="s">
        <v>86</v>
      </c>
      <c r="K147" s="52" t="s">
        <v>220</v>
      </c>
      <c r="L147" s="84" t="s">
        <v>568</v>
      </c>
      <c r="M147" s="78" t="s">
        <v>767</v>
      </c>
      <c r="N147" s="45" t="s">
        <v>763</v>
      </c>
      <c r="O147" s="51" t="s">
        <v>687</v>
      </c>
      <c r="P147" s="44"/>
      <c r="Q147" s="44"/>
      <c r="R147" s="44"/>
      <c r="S147" s="44"/>
      <c r="T147" s="44"/>
      <c r="U147" s="44" t="s">
        <v>87</v>
      </c>
      <c r="V147" s="44" t="s">
        <v>87</v>
      </c>
      <c r="W147" s="44"/>
      <c r="X147" s="44"/>
      <c r="Y147" s="51" t="s">
        <v>768</v>
      </c>
      <c r="Z147" s="44" t="s">
        <v>109</v>
      </c>
      <c r="AA147" s="19"/>
    </row>
    <row r="148" spans="1:28" x14ac:dyDescent="0.35">
      <c r="A148" s="199"/>
      <c r="B148" s="159"/>
      <c r="C148" s="193"/>
      <c r="D148" s="153"/>
      <c r="E148" s="155"/>
      <c r="F148" s="153"/>
      <c r="G148" s="45" t="s">
        <v>540</v>
      </c>
      <c r="H148" s="44" t="s">
        <v>221</v>
      </c>
      <c r="I148" s="44" t="s">
        <v>86</v>
      </c>
      <c r="J148" s="44" t="s">
        <v>86</v>
      </c>
      <c r="K148" s="47" t="s">
        <v>540</v>
      </c>
      <c r="L148" s="84">
        <v>9000000</v>
      </c>
      <c r="M148" s="80">
        <f>9000000*0.85</f>
        <v>7650000</v>
      </c>
      <c r="N148" s="45">
        <v>2026</v>
      </c>
      <c r="O148" s="51">
        <v>2028</v>
      </c>
      <c r="P148" s="44"/>
      <c r="Q148" s="44"/>
      <c r="R148" s="44"/>
      <c r="S148" s="44"/>
      <c r="T148" s="44"/>
      <c r="U148" s="44"/>
      <c r="V148" s="44"/>
      <c r="W148" s="44"/>
      <c r="X148" s="44"/>
      <c r="Y148" s="51" t="s">
        <v>110</v>
      </c>
      <c r="Z148" s="44" t="s">
        <v>109</v>
      </c>
      <c r="AA148" s="19"/>
    </row>
    <row r="149" spans="1:28" ht="39" x14ac:dyDescent="0.35">
      <c r="A149" s="199"/>
      <c r="B149" s="159"/>
      <c r="C149" s="193"/>
      <c r="D149" s="153"/>
      <c r="E149" s="155"/>
      <c r="F149" s="153"/>
      <c r="G149" s="50" t="s">
        <v>239</v>
      </c>
      <c r="H149" s="55" t="s">
        <v>221</v>
      </c>
      <c r="I149" s="55" t="s">
        <v>86</v>
      </c>
      <c r="J149" s="55" t="s">
        <v>86</v>
      </c>
      <c r="K149" s="56" t="s">
        <v>240</v>
      </c>
      <c r="L149" s="92">
        <v>2000000</v>
      </c>
      <c r="M149" s="72">
        <f>L149*0.85</f>
        <v>1700000</v>
      </c>
      <c r="N149" s="62">
        <v>2021</v>
      </c>
      <c r="O149" s="55">
        <v>2027</v>
      </c>
      <c r="P149" s="55"/>
      <c r="Q149" s="55" t="s">
        <v>87</v>
      </c>
      <c r="R149" s="55" t="s">
        <v>87</v>
      </c>
      <c r="S149" s="55" t="s">
        <v>87</v>
      </c>
      <c r="T149" s="55"/>
      <c r="U149" s="55"/>
      <c r="V149" s="55" t="s">
        <v>87</v>
      </c>
      <c r="W149" s="55"/>
      <c r="X149" s="55"/>
      <c r="Y149" s="54" t="s">
        <v>468</v>
      </c>
      <c r="Z149" s="55" t="s">
        <v>109</v>
      </c>
      <c r="AA149" s="19"/>
    </row>
    <row r="150" spans="1:28" ht="36.75" customHeight="1" x14ac:dyDescent="0.35">
      <c r="A150" s="199"/>
      <c r="B150" s="159"/>
      <c r="C150" s="193"/>
      <c r="D150" s="153"/>
      <c r="E150" s="155"/>
      <c r="F150" s="153"/>
      <c r="G150" s="45" t="s">
        <v>197</v>
      </c>
      <c r="H150" s="44" t="s">
        <v>221</v>
      </c>
      <c r="I150" s="44" t="s">
        <v>86</v>
      </c>
      <c r="J150" s="44" t="s">
        <v>86</v>
      </c>
      <c r="K150" s="52" t="s">
        <v>405</v>
      </c>
      <c r="L150" s="79" t="s">
        <v>769</v>
      </c>
      <c r="M150" s="93" t="s">
        <v>495</v>
      </c>
      <c r="N150" s="45" t="s">
        <v>674</v>
      </c>
      <c r="O150" s="51" t="s">
        <v>611</v>
      </c>
      <c r="P150" s="44"/>
      <c r="Q150" s="44"/>
      <c r="R150" s="44"/>
      <c r="S150" s="44"/>
      <c r="T150" s="44"/>
      <c r="U150" s="44"/>
      <c r="V150" s="44"/>
      <c r="W150" s="44"/>
      <c r="X150" s="44" t="s">
        <v>87</v>
      </c>
      <c r="Y150" s="51" t="s">
        <v>645</v>
      </c>
      <c r="Z150" s="44" t="s">
        <v>109</v>
      </c>
      <c r="AA150" s="19"/>
    </row>
    <row r="151" spans="1:28" ht="33" customHeight="1" x14ac:dyDescent="0.35">
      <c r="A151" s="199"/>
      <c r="B151" s="159"/>
      <c r="C151" s="193"/>
      <c r="D151" s="153"/>
      <c r="E151" s="155"/>
      <c r="F151" s="153"/>
      <c r="G151" s="45" t="s">
        <v>515</v>
      </c>
      <c r="H151" s="44" t="s">
        <v>221</v>
      </c>
      <c r="I151" s="44" t="s">
        <v>86</v>
      </c>
      <c r="J151" s="44" t="s">
        <v>86</v>
      </c>
      <c r="K151" s="52" t="s">
        <v>515</v>
      </c>
      <c r="L151" s="85">
        <v>6000000</v>
      </c>
      <c r="M151" s="80">
        <f t="shared" ref="M151:M157" si="16">L151*0.85</f>
        <v>5100000</v>
      </c>
      <c r="N151" s="45" t="s">
        <v>610</v>
      </c>
      <c r="O151" s="51" t="s">
        <v>611</v>
      </c>
      <c r="P151" s="44"/>
      <c r="Q151" s="44"/>
      <c r="R151" s="44"/>
      <c r="S151" s="44"/>
      <c r="T151" s="44"/>
      <c r="U151" s="44"/>
      <c r="V151" s="44" t="s">
        <v>87</v>
      </c>
      <c r="W151" s="44"/>
      <c r="X151" s="44"/>
      <c r="Y151" s="51" t="s">
        <v>346</v>
      </c>
      <c r="Z151" s="44" t="s">
        <v>109</v>
      </c>
      <c r="AA151" s="19"/>
    </row>
    <row r="152" spans="1:28" ht="25.5" customHeight="1" x14ac:dyDescent="0.35">
      <c r="A152" s="199"/>
      <c r="B152" s="159"/>
      <c r="C152" s="193"/>
      <c r="D152" s="153"/>
      <c r="E152" s="155"/>
      <c r="F152" s="153"/>
      <c r="G152" s="45" t="s">
        <v>516</v>
      </c>
      <c r="H152" s="44" t="s">
        <v>221</v>
      </c>
      <c r="I152" s="44" t="s">
        <v>86</v>
      </c>
      <c r="J152" s="44" t="s">
        <v>86</v>
      </c>
      <c r="K152" s="52" t="s">
        <v>516</v>
      </c>
      <c r="L152" s="85">
        <v>6000000</v>
      </c>
      <c r="M152" s="80">
        <f t="shared" si="16"/>
        <v>5100000</v>
      </c>
      <c r="N152" s="45" t="s">
        <v>610</v>
      </c>
      <c r="O152" s="51" t="s">
        <v>611</v>
      </c>
      <c r="P152" s="44"/>
      <c r="Q152" s="44"/>
      <c r="R152" s="44"/>
      <c r="S152" s="44"/>
      <c r="T152" s="44"/>
      <c r="U152" s="44"/>
      <c r="V152" s="44" t="s">
        <v>87</v>
      </c>
      <c r="W152" s="44"/>
      <c r="X152" s="44"/>
      <c r="Y152" s="51" t="s">
        <v>346</v>
      </c>
      <c r="Z152" s="44" t="s">
        <v>109</v>
      </c>
      <c r="AA152" s="19"/>
    </row>
    <row r="153" spans="1:28" ht="32.25" customHeight="1" x14ac:dyDescent="0.35">
      <c r="A153" s="199"/>
      <c r="B153" s="159"/>
      <c r="C153" s="193"/>
      <c r="D153" s="153"/>
      <c r="E153" s="155"/>
      <c r="F153" s="153"/>
      <c r="G153" s="45" t="s">
        <v>517</v>
      </c>
      <c r="H153" s="44" t="s">
        <v>221</v>
      </c>
      <c r="I153" s="44" t="s">
        <v>86</v>
      </c>
      <c r="J153" s="44" t="s">
        <v>86</v>
      </c>
      <c r="K153" s="52" t="s">
        <v>517</v>
      </c>
      <c r="L153" s="85">
        <v>12000000</v>
      </c>
      <c r="M153" s="80">
        <f t="shared" si="16"/>
        <v>10200000</v>
      </c>
      <c r="N153" s="45" t="s">
        <v>610</v>
      </c>
      <c r="O153" s="51" t="s">
        <v>611</v>
      </c>
      <c r="P153" s="44" t="s">
        <v>87</v>
      </c>
      <c r="Q153" s="44"/>
      <c r="R153" s="44"/>
      <c r="S153" s="44"/>
      <c r="T153" s="44"/>
      <c r="U153" s="44"/>
      <c r="V153" s="44"/>
      <c r="W153" s="44"/>
      <c r="X153" s="44"/>
      <c r="Y153" s="51" t="s">
        <v>346</v>
      </c>
      <c r="Z153" s="44" t="s">
        <v>109</v>
      </c>
      <c r="AA153" s="19"/>
    </row>
    <row r="154" spans="1:28" ht="30.75" customHeight="1" x14ac:dyDescent="0.35">
      <c r="A154" s="199"/>
      <c r="B154" s="159"/>
      <c r="C154" s="193"/>
      <c r="D154" s="153"/>
      <c r="E154" s="155"/>
      <c r="F154" s="153"/>
      <c r="G154" s="45" t="s">
        <v>518</v>
      </c>
      <c r="H154" s="44" t="s">
        <v>221</v>
      </c>
      <c r="I154" s="44" t="s">
        <v>86</v>
      </c>
      <c r="J154" s="44" t="s">
        <v>86</v>
      </c>
      <c r="K154" s="52" t="s">
        <v>518</v>
      </c>
      <c r="L154" s="85">
        <v>12000000</v>
      </c>
      <c r="M154" s="80">
        <f t="shared" si="16"/>
        <v>10200000</v>
      </c>
      <c r="N154" s="45" t="s">
        <v>610</v>
      </c>
      <c r="O154" s="51" t="s">
        <v>611</v>
      </c>
      <c r="P154" s="44" t="s">
        <v>87</v>
      </c>
      <c r="Q154" s="44"/>
      <c r="R154" s="44"/>
      <c r="S154" s="44"/>
      <c r="T154" s="44"/>
      <c r="U154" s="44"/>
      <c r="V154" s="44"/>
      <c r="W154" s="44"/>
      <c r="X154" s="44"/>
      <c r="Y154" s="51" t="s">
        <v>346</v>
      </c>
      <c r="Z154" s="44" t="s">
        <v>109</v>
      </c>
      <c r="AA154" s="19"/>
    </row>
    <row r="155" spans="1:28" ht="29.25" customHeight="1" x14ac:dyDescent="0.35">
      <c r="A155" s="199"/>
      <c r="B155" s="159"/>
      <c r="C155" s="193"/>
      <c r="D155" s="153"/>
      <c r="E155" s="155"/>
      <c r="F155" s="153"/>
      <c r="G155" s="45" t="s">
        <v>519</v>
      </c>
      <c r="H155" s="44" t="s">
        <v>221</v>
      </c>
      <c r="I155" s="44" t="s">
        <v>86</v>
      </c>
      <c r="J155" s="44" t="s">
        <v>86</v>
      </c>
      <c r="K155" s="52" t="s">
        <v>519</v>
      </c>
      <c r="L155" s="85">
        <v>6000000</v>
      </c>
      <c r="M155" s="80">
        <f t="shared" si="16"/>
        <v>5100000</v>
      </c>
      <c r="N155" s="45" t="s">
        <v>610</v>
      </c>
      <c r="O155" s="51" t="s">
        <v>611</v>
      </c>
      <c r="P155" s="44"/>
      <c r="Q155" s="44"/>
      <c r="R155" s="44"/>
      <c r="S155" s="44" t="s">
        <v>87</v>
      </c>
      <c r="T155" s="44"/>
      <c r="U155" s="44"/>
      <c r="V155" s="44"/>
      <c r="W155" s="44"/>
      <c r="X155" s="44"/>
      <c r="Y155" s="51" t="s">
        <v>346</v>
      </c>
      <c r="Z155" s="44" t="s">
        <v>109</v>
      </c>
      <c r="AA155" s="19"/>
    </row>
    <row r="156" spans="1:28" ht="42.75" customHeight="1" x14ac:dyDescent="0.35">
      <c r="A156" s="199"/>
      <c r="B156" s="159"/>
      <c r="C156" s="193"/>
      <c r="D156" s="153"/>
      <c r="E156" s="155"/>
      <c r="F156" s="153"/>
      <c r="G156" s="45" t="s">
        <v>469</v>
      </c>
      <c r="H156" s="44" t="s">
        <v>221</v>
      </c>
      <c r="I156" s="44" t="s">
        <v>86</v>
      </c>
      <c r="J156" s="44" t="s">
        <v>86</v>
      </c>
      <c r="K156" s="52" t="s">
        <v>470</v>
      </c>
      <c r="L156" s="85">
        <v>8000000</v>
      </c>
      <c r="M156" s="80">
        <f t="shared" si="16"/>
        <v>6800000</v>
      </c>
      <c r="N156" s="45">
        <v>2026</v>
      </c>
      <c r="O156" s="51">
        <v>2028</v>
      </c>
      <c r="P156" s="44"/>
      <c r="Q156" s="44"/>
      <c r="R156" s="44"/>
      <c r="S156" s="44"/>
      <c r="T156" s="44"/>
      <c r="U156" s="44"/>
      <c r="V156" s="44"/>
      <c r="W156" s="44"/>
      <c r="X156" s="44"/>
      <c r="Y156" s="51" t="s">
        <v>346</v>
      </c>
      <c r="Z156" s="44" t="s">
        <v>109</v>
      </c>
      <c r="AA156" s="19"/>
    </row>
    <row r="157" spans="1:28" ht="66.75" customHeight="1" x14ac:dyDescent="0.35">
      <c r="A157" s="200"/>
      <c r="B157" s="182"/>
      <c r="C157" s="194"/>
      <c r="D157" s="187"/>
      <c r="E157" s="188"/>
      <c r="F157" s="187"/>
      <c r="G157" s="131" t="s">
        <v>840</v>
      </c>
      <c r="H157" s="132" t="s">
        <v>85</v>
      </c>
      <c r="I157" s="132" t="s">
        <v>86</v>
      </c>
      <c r="J157" s="132" t="s">
        <v>86</v>
      </c>
      <c r="K157" s="113" t="s">
        <v>839</v>
      </c>
      <c r="L157" s="115">
        <v>4500000</v>
      </c>
      <c r="M157" s="116">
        <f t="shared" si="16"/>
        <v>3825000</v>
      </c>
      <c r="N157" s="131">
        <v>2026</v>
      </c>
      <c r="O157" s="131">
        <v>2028</v>
      </c>
      <c r="P157" s="132"/>
      <c r="Q157" s="132"/>
      <c r="R157" s="132"/>
      <c r="S157" s="132"/>
      <c r="T157" s="132"/>
      <c r="U157" s="132"/>
      <c r="V157" s="132"/>
      <c r="W157" s="132"/>
      <c r="X157" s="132"/>
      <c r="Y157" s="131" t="s">
        <v>346</v>
      </c>
      <c r="Z157" s="132" t="s">
        <v>109</v>
      </c>
      <c r="AA157" s="18"/>
    </row>
    <row r="158" spans="1:28" ht="53.25" customHeight="1" x14ac:dyDescent="0.35">
      <c r="A158" s="198">
        <v>10</v>
      </c>
      <c r="B158" s="158" t="s">
        <v>67</v>
      </c>
      <c r="C158" s="192" t="s">
        <v>79</v>
      </c>
      <c r="D158" s="152">
        <v>47324180</v>
      </c>
      <c r="E158" s="154">
        <v>600083764</v>
      </c>
      <c r="F158" s="152">
        <v>600083764</v>
      </c>
      <c r="G158" s="44" t="s">
        <v>111</v>
      </c>
      <c r="H158" s="44" t="s">
        <v>85</v>
      </c>
      <c r="I158" s="44" t="s">
        <v>86</v>
      </c>
      <c r="J158" s="44" t="s">
        <v>86</v>
      </c>
      <c r="K158" s="52" t="s">
        <v>112</v>
      </c>
      <c r="L158" s="94">
        <v>3000000</v>
      </c>
      <c r="M158" s="71">
        <f>L158*0.85</f>
        <v>2550000</v>
      </c>
      <c r="N158" s="54" t="s">
        <v>770</v>
      </c>
      <c r="O158" s="54" t="s">
        <v>771</v>
      </c>
      <c r="P158" s="44" t="s">
        <v>87</v>
      </c>
      <c r="Q158" s="44" t="s">
        <v>87</v>
      </c>
      <c r="R158" s="44" t="s">
        <v>87</v>
      </c>
      <c r="S158" s="44" t="s">
        <v>87</v>
      </c>
      <c r="T158" s="44"/>
      <c r="U158" s="44"/>
      <c r="V158" s="44"/>
      <c r="W158" s="44" t="s">
        <v>87</v>
      </c>
      <c r="X158" s="44"/>
      <c r="Y158" s="44" t="s">
        <v>110</v>
      </c>
      <c r="Z158" s="44" t="s">
        <v>109</v>
      </c>
    </row>
    <row r="159" spans="1:28" ht="53.5" customHeight="1" x14ac:dyDescent="0.35">
      <c r="A159" s="199"/>
      <c r="B159" s="159"/>
      <c r="C159" s="193"/>
      <c r="D159" s="153"/>
      <c r="E159" s="155"/>
      <c r="F159" s="153"/>
      <c r="G159" s="51" t="s">
        <v>328</v>
      </c>
      <c r="H159" s="44" t="s">
        <v>85</v>
      </c>
      <c r="I159" s="44" t="s">
        <v>86</v>
      </c>
      <c r="J159" s="44" t="s">
        <v>86</v>
      </c>
      <c r="K159" s="52" t="s">
        <v>113</v>
      </c>
      <c r="L159" s="84" t="s">
        <v>772</v>
      </c>
      <c r="M159" s="78" t="s">
        <v>773</v>
      </c>
      <c r="N159" s="54" t="s">
        <v>770</v>
      </c>
      <c r="O159" s="54" t="s">
        <v>771</v>
      </c>
      <c r="P159" s="44"/>
      <c r="Q159" s="44"/>
      <c r="R159" s="44" t="s">
        <v>87</v>
      </c>
      <c r="S159" s="44"/>
      <c r="T159" s="44"/>
      <c r="U159" s="44"/>
      <c r="V159" s="44"/>
      <c r="W159" s="44"/>
      <c r="X159" s="44"/>
      <c r="Y159" s="44" t="s">
        <v>110</v>
      </c>
      <c r="Z159" s="44" t="s">
        <v>109</v>
      </c>
    </row>
    <row r="160" spans="1:28" ht="44.15" customHeight="1" x14ac:dyDescent="0.35">
      <c r="A160" s="199"/>
      <c r="B160" s="159"/>
      <c r="C160" s="193"/>
      <c r="D160" s="153"/>
      <c r="E160" s="155"/>
      <c r="F160" s="153"/>
      <c r="G160" s="55" t="s">
        <v>114</v>
      </c>
      <c r="H160" s="55" t="s">
        <v>85</v>
      </c>
      <c r="I160" s="55" t="s">
        <v>86</v>
      </c>
      <c r="J160" s="55" t="s">
        <v>86</v>
      </c>
      <c r="K160" s="56" t="s">
        <v>115</v>
      </c>
      <c r="L160" s="92">
        <v>200000</v>
      </c>
      <c r="M160" s="72">
        <f>L160*0.85</f>
        <v>170000</v>
      </c>
      <c r="N160" s="54" t="s">
        <v>471</v>
      </c>
      <c r="O160" s="54" t="s">
        <v>472</v>
      </c>
      <c r="P160" s="55"/>
      <c r="Q160" s="55" t="s">
        <v>87</v>
      </c>
      <c r="R160" s="55"/>
      <c r="S160" s="55"/>
      <c r="T160" s="55"/>
      <c r="U160" s="55"/>
      <c r="V160" s="55" t="s">
        <v>87</v>
      </c>
      <c r="W160" s="55"/>
      <c r="X160" s="55"/>
      <c r="Y160" s="55" t="s">
        <v>110</v>
      </c>
      <c r="Z160" s="55" t="s">
        <v>109</v>
      </c>
    </row>
    <row r="161" spans="1:27" ht="61.5" customHeight="1" x14ac:dyDescent="0.35">
      <c r="A161" s="199"/>
      <c r="B161" s="159"/>
      <c r="C161" s="193"/>
      <c r="D161" s="153"/>
      <c r="E161" s="155"/>
      <c r="F161" s="153"/>
      <c r="G161" s="51" t="s">
        <v>334</v>
      </c>
      <c r="H161" s="44" t="s">
        <v>85</v>
      </c>
      <c r="I161" s="44" t="s">
        <v>86</v>
      </c>
      <c r="J161" s="44" t="s">
        <v>86</v>
      </c>
      <c r="K161" s="52" t="s">
        <v>335</v>
      </c>
      <c r="L161" s="85">
        <v>4000000</v>
      </c>
      <c r="M161" s="80">
        <f t="shared" ref="M161" si="17">L161*0.85</f>
        <v>3400000</v>
      </c>
      <c r="N161" s="51" t="s">
        <v>549</v>
      </c>
      <c r="O161" s="51" t="s">
        <v>611</v>
      </c>
      <c r="P161" s="44"/>
      <c r="Q161" s="44"/>
      <c r="R161" s="44"/>
      <c r="S161" s="44"/>
      <c r="T161" s="44"/>
      <c r="U161" s="44"/>
      <c r="V161" s="44"/>
      <c r="W161" s="44"/>
      <c r="X161" s="44"/>
      <c r="Y161" s="44" t="s">
        <v>110</v>
      </c>
      <c r="Z161" s="44" t="s">
        <v>109</v>
      </c>
    </row>
    <row r="162" spans="1:27" ht="43.5" customHeight="1" x14ac:dyDescent="0.35">
      <c r="A162" s="199"/>
      <c r="B162" s="159"/>
      <c r="C162" s="193"/>
      <c r="D162" s="153"/>
      <c r="E162" s="155"/>
      <c r="F162" s="153"/>
      <c r="G162" s="51" t="s">
        <v>774</v>
      </c>
      <c r="H162" s="44" t="s">
        <v>85</v>
      </c>
      <c r="I162" s="44" t="s">
        <v>86</v>
      </c>
      <c r="J162" s="44" t="s">
        <v>86</v>
      </c>
      <c r="K162" s="52" t="s">
        <v>775</v>
      </c>
      <c r="L162" s="84" t="s">
        <v>776</v>
      </c>
      <c r="M162" s="71">
        <f>5000000*0.85</f>
        <v>4250000</v>
      </c>
      <c r="N162" s="51" t="s">
        <v>777</v>
      </c>
      <c r="O162" s="51" t="s">
        <v>611</v>
      </c>
      <c r="P162" s="44"/>
      <c r="Q162" s="44"/>
      <c r="R162" s="44"/>
      <c r="S162" s="44"/>
      <c r="T162" s="44"/>
      <c r="U162" s="44"/>
      <c r="V162" s="44" t="s">
        <v>87</v>
      </c>
      <c r="W162" s="44"/>
      <c r="X162" s="44"/>
      <c r="Y162" s="44" t="s">
        <v>110</v>
      </c>
      <c r="Z162" s="44" t="s">
        <v>109</v>
      </c>
    </row>
    <row r="163" spans="1:27" ht="35.5" customHeight="1" x14ac:dyDescent="0.35">
      <c r="A163" s="199"/>
      <c r="B163" s="159"/>
      <c r="C163" s="193"/>
      <c r="D163" s="153"/>
      <c r="E163" s="155"/>
      <c r="F163" s="153"/>
      <c r="G163" s="51" t="s">
        <v>374</v>
      </c>
      <c r="H163" s="44" t="s">
        <v>85</v>
      </c>
      <c r="I163" s="44" t="s">
        <v>86</v>
      </c>
      <c r="J163" s="44" t="s">
        <v>86</v>
      </c>
      <c r="K163" s="52" t="s">
        <v>374</v>
      </c>
      <c r="L163" s="85">
        <v>4000000</v>
      </c>
      <c r="M163" s="80">
        <f t="shared" ref="M163:M165" si="18">L163*0.85</f>
        <v>3400000</v>
      </c>
      <c r="N163" s="51" t="s">
        <v>549</v>
      </c>
      <c r="O163" s="51" t="s">
        <v>611</v>
      </c>
      <c r="P163" s="44"/>
      <c r="Q163" s="44"/>
      <c r="R163" s="44"/>
      <c r="S163" s="44"/>
      <c r="T163" s="44"/>
      <c r="U163" s="44"/>
      <c r="V163" s="44" t="s">
        <v>87</v>
      </c>
      <c r="W163" s="44"/>
      <c r="X163" s="44"/>
      <c r="Y163" s="44" t="s">
        <v>346</v>
      </c>
      <c r="Z163" s="44" t="s">
        <v>109</v>
      </c>
    </row>
    <row r="164" spans="1:27" ht="35.5" customHeight="1" x14ac:dyDescent="0.35">
      <c r="A164" s="199"/>
      <c r="B164" s="159"/>
      <c r="C164" s="193"/>
      <c r="D164" s="153"/>
      <c r="E164" s="155"/>
      <c r="F164" s="153"/>
      <c r="G164" s="51" t="s">
        <v>375</v>
      </c>
      <c r="H164" s="44" t="s">
        <v>85</v>
      </c>
      <c r="I164" s="44" t="s">
        <v>86</v>
      </c>
      <c r="J164" s="44" t="s">
        <v>86</v>
      </c>
      <c r="K164" s="52" t="s">
        <v>375</v>
      </c>
      <c r="L164" s="85">
        <v>6000000</v>
      </c>
      <c r="M164" s="80">
        <f t="shared" si="18"/>
        <v>5100000</v>
      </c>
      <c r="N164" s="51" t="s">
        <v>549</v>
      </c>
      <c r="O164" s="51" t="s">
        <v>611</v>
      </c>
      <c r="P164" s="44"/>
      <c r="Q164" s="44"/>
      <c r="R164" s="44"/>
      <c r="S164" s="44" t="s">
        <v>87</v>
      </c>
      <c r="T164" s="44"/>
      <c r="U164" s="44"/>
      <c r="V164" s="44"/>
      <c r="W164" s="44"/>
      <c r="X164" s="44"/>
      <c r="Y164" s="44" t="s">
        <v>346</v>
      </c>
      <c r="Z164" s="44" t="s">
        <v>109</v>
      </c>
    </row>
    <row r="165" spans="1:27" ht="35.5" customHeight="1" x14ac:dyDescent="0.35">
      <c r="A165" s="199"/>
      <c r="B165" s="159"/>
      <c r="C165" s="193"/>
      <c r="D165" s="153"/>
      <c r="E165" s="155"/>
      <c r="F165" s="153"/>
      <c r="G165" s="51" t="s">
        <v>376</v>
      </c>
      <c r="H165" s="44" t="s">
        <v>85</v>
      </c>
      <c r="I165" s="44" t="s">
        <v>86</v>
      </c>
      <c r="J165" s="44" t="s">
        <v>86</v>
      </c>
      <c r="K165" s="52" t="s">
        <v>520</v>
      </c>
      <c r="L165" s="85">
        <v>6000000</v>
      </c>
      <c r="M165" s="80">
        <f t="shared" si="18"/>
        <v>5100000</v>
      </c>
      <c r="N165" s="51" t="s">
        <v>549</v>
      </c>
      <c r="O165" s="51" t="s">
        <v>611</v>
      </c>
      <c r="P165" s="44"/>
      <c r="Q165" s="44"/>
      <c r="R165" s="44"/>
      <c r="S165" s="44"/>
      <c r="T165" s="44"/>
      <c r="U165" s="44"/>
      <c r="V165" s="44" t="s">
        <v>87</v>
      </c>
      <c r="W165" s="44"/>
      <c r="X165" s="44"/>
      <c r="Y165" s="44" t="s">
        <v>346</v>
      </c>
      <c r="Z165" s="44" t="s">
        <v>109</v>
      </c>
    </row>
    <row r="166" spans="1:27" ht="27" customHeight="1" x14ac:dyDescent="0.35">
      <c r="A166" s="199"/>
      <c r="B166" s="159"/>
      <c r="C166" s="193"/>
      <c r="D166" s="153"/>
      <c r="E166" s="155"/>
      <c r="F166" s="153"/>
      <c r="G166" s="54" t="s">
        <v>377</v>
      </c>
      <c r="H166" s="55" t="s">
        <v>85</v>
      </c>
      <c r="I166" s="55" t="s">
        <v>86</v>
      </c>
      <c r="J166" s="55" t="s">
        <v>86</v>
      </c>
      <c r="K166" s="56" t="s">
        <v>429</v>
      </c>
      <c r="L166" s="92"/>
      <c r="M166" s="72"/>
      <c r="N166" s="54">
        <v>2024</v>
      </c>
      <c r="O166" s="54">
        <v>2027</v>
      </c>
      <c r="P166" s="55"/>
      <c r="Q166" s="55"/>
      <c r="R166" s="55"/>
      <c r="S166" s="55"/>
      <c r="T166" s="55"/>
      <c r="U166" s="55"/>
      <c r="V166" s="55" t="s">
        <v>87</v>
      </c>
      <c r="W166" s="55"/>
      <c r="X166" s="55"/>
      <c r="Y166" s="55" t="s">
        <v>346</v>
      </c>
      <c r="Z166" s="55" t="s">
        <v>109</v>
      </c>
    </row>
    <row r="167" spans="1:27" ht="35.5" customHeight="1" x14ac:dyDescent="0.35">
      <c r="A167" s="199"/>
      <c r="B167" s="159"/>
      <c r="C167" s="193"/>
      <c r="D167" s="153"/>
      <c r="E167" s="155"/>
      <c r="F167" s="153"/>
      <c r="G167" s="54" t="s">
        <v>378</v>
      </c>
      <c r="H167" s="55" t="s">
        <v>85</v>
      </c>
      <c r="I167" s="55" t="s">
        <v>86</v>
      </c>
      <c r="J167" s="55" t="s">
        <v>86</v>
      </c>
      <c r="K167" s="56" t="s">
        <v>430</v>
      </c>
      <c r="L167" s="92"/>
      <c r="M167" s="72"/>
      <c r="N167" s="54">
        <v>2024</v>
      </c>
      <c r="O167" s="54">
        <v>2027</v>
      </c>
      <c r="P167" s="55"/>
      <c r="Q167" s="55"/>
      <c r="R167" s="55" t="s">
        <v>87</v>
      </c>
      <c r="S167" s="55"/>
      <c r="T167" s="55"/>
      <c r="U167" s="55"/>
      <c r="V167" s="55"/>
      <c r="W167" s="55"/>
      <c r="X167" s="55"/>
      <c r="Y167" s="55" t="s">
        <v>346</v>
      </c>
      <c r="Z167" s="55" t="s">
        <v>109</v>
      </c>
    </row>
    <row r="168" spans="1:27" ht="30" customHeight="1" x14ac:dyDescent="0.35">
      <c r="A168" s="199"/>
      <c r="B168" s="159"/>
      <c r="C168" s="193"/>
      <c r="D168" s="153"/>
      <c r="E168" s="155"/>
      <c r="F168" s="153"/>
      <c r="G168" s="51" t="s">
        <v>373</v>
      </c>
      <c r="H168" s="44" t="s">
        <v>85</v>
      </c>
      <c r="I168" s="44" t="s">
        <v>86</v>
      </c>
      <c r="J168" s="44" t="s">
        <v>86</v>
      </c>
      <c r="K168" s="52" t="s">
        <v>431</v>
      </c>
      <c r="L168" s="85">
        <v>4000000</v>
      </c>
      <c r="M168" s="80">
        <f t="shared" ref="M168:M169" si="19">L168*0.85</f>
        <v>3400000</v>
      </c>
      <c r="N168" s="51" t="s">
        <v>549</v>
      </c>
      <c r="O168" s="51" t="s">
        <v>611</v>
      </c>
      <c r="P168" s="44"/>
      <c r="Q168" s="44"/>
      <c r="R168" s="44" t="s">
        <v>87</v>
      </c>
      <c r="S168" s="44"/>
      <c r="T168" s="44"/>
      <c r="U168" s="44"/>
      <c r="V168" s="44" t="s">
        <v>87</v>
      </c>
      <c r="W168" s="44"/>
      <c r="X168" s="44"/>
      <c r="Y168" s="44" t="s">
        <v>346</v>
      </c>
      <c r="Z168" s="44" t="s">
        <v>109</v>
      </c>
    </row>
    <row r="169" spans="1:27" ht="66.75" customHeight="1" x14ac:dyDescent="0.35">
      <c r="A169" s="200"/>
      <c r="B169" s="182"/>
      <c r="C169" s="194"/>
      <c r="D169" s="187"/>
      <c r="E169" s="188"/>
      <c r="F169" s="187"/>
      <c r="G169" s="131" t="s">
        <v>840</v>
      </c>
      <c r="H169" s="132" t="s">
        <v>85</v>
      </c>
      <c r="I169" s="132" t="s">
        <v>86</v>
      </c>
      <c r="J169" s="132" t="s">
        <v>86</v>
      </c>
      <c r="K169" s="113" t="s">
        <v>839</v>
      </c>
      <c r="L169" s="115">
        <v>4500000</v>
      </c>
      <c r="M169" s="116">
        <f t="shared" si="19"/>
        <v>3825000</v>
      </c>
      <c r="N169" s="131">
        <v>2026</v>
      </c>
      <c r="O169" s="131">
        <v>2028</v>
      </c>
      <c r="P169" s="132"/>
      <c r="Q169" s="132"/>
      <c r="R169" s="132"/>
      <c r="S169" s="132"/>
      <c r="T169" s="132"/>
      <c r="U169" s="132"/>
      <c r="V169" s="132"/>
      <c r="W169" s="132"/>
      <c r="X169" s="132"/>
      <c r="Y169" s="131" t="s">
        <v>346</v>
      </c>
      <c r="Z169" s="132" t="s">
        <v>109</v>
      </c>
      <c r="AA169" s="18"/>
    </row>
    <row r="170" spans="1:27" ht="95.25" customHeight="1" x14ac:dyDescent="0.35">
      <c r="A170" s="198">
        <v>11</v>
      </c>
      <c r="B170" s="158" t="s">
        <v>68</v>
      </c>
      <c r="C170" s="192" t="s">
        <v>79</v>
      </c>
      <c r="D170" s="152">
        <v>47326417</v>
      </c>
      <c r="E170" s="154">
        <v>600083748</v>
      </c>
      <c r="F170" s="152">
        <v>600083748</v>
      </c>
      <c r="G170" s="51" t="s">
        <v>778</v>
      </c>
      <c r="H170" s="44" t="s">
        <v>85</v>
      </c>
      <c r="I170" s="44" t="s">
        <v>86</v>
      </c>
      <c r="J170" s="44" t="s">
        <v>86</v>
      </c>
      <c r="K170" s="52" t="s">
        <v>417</v>
      </c>
      <c r="L170" s="59" t="s">
        <v>779</v>
      </c>
      <c r="M170" s="78" t="s">
        <v>780</v>
      </c>
      <c r="N170" s="51" t="s">
        <v>745</v>
      </c>
      <c r="O170" s="54" t="s">
        <v>746</v>
      </c>
      <c r="P170" s="44" t="s">
        <v>87</v>
      </c>
      <c r="Q170" s="44" t="s">
        <v>87</v>
      </c>
      <c r="R170" s="44" t="s">
        <v>87</v>
      </c>
      <c r="S170" s="44" t="s">
        <v>87</v>
      </c>
      <c r="T170" s="44"/>
      <c r="U170" s="44" t="s">
        <v>87</v>
      </c>
      <c r="V170" s="44"/>
      <c r="W170" s="44"/>
      <c r="X170" s="44"/>
      <c r="Y170" s="51" t="s">
        <v>645</v>
      </c>
      <c r="Z170" s="51" t="s">
        <v>548</v>
      </c>
    </row>
    <row r="171" spans="1:27" ht="89.15" customHeight="1" x14ac:dyDescent="0.35">
      <c r="A171" s="199"/>
      <c r="B171" s="159"/>
      <c r="C171" s="193"/>
      <c r="D171" s="153"/>
      <c r="E171" s="155"/>
      <c r="F171" s="153"/>
      <c r="G171" s="51" t="s">
        <v>418</v>
      </c>
      <c r="H171" s="44" t="s">
        <v>85</v>
      </c>
      <c r="I171" s="44" t="s">
        <v>86</v>
      </c>
      <c r="J171" s="44" t="s">
        <v>86</v>
      </c>
      <c r="K171" s="52" t="s">
        <v>419</v>
      </c>
      <c r="L171" s="60" t="s">
        <v>781</v>
      </c>
      <c r="M171" s="78" t="s">
        <v>751</v>
      </c>
      <c r="N171" s="51" t="s">
        <v>674</v>
      </c>
      <c r="O171" s="51" t="s">
        <v>611</v>
      </c>
      <c r="P171" s="44"/>
      <c r="Q171" s="44"/>
      <c r="R171" s="44"/>
      <c r="S171" s="44" t="s">
        <v>87</v>
      </c>
      <c r="T171" s="44"/>
      <c r="U171" s="44"/>
      <c r="V171" s="44"/>
      <c r="W171" s="44"/>
      <c r="X171" s="44"/>
      <c r="Y171" s="51" t="s">
        <v>768</v>
      </c>
      <c r="Z171" s="51" t="s">
        <v>548</v>
      </c>
    </row>
    <row r="172" spans="1:27" ht="39" x14ac:dyDescent="0.35">
      <c r="A172" s="199"/>
      <c r="B172" s="159"/>
      <c r="C172" s="193"/>
      <c r="D172" s="153"/>
      <c r="E172" s="155"/>
      <c r="F172" s="153"/>
      <c r="G172" s="51" t="s">
        <v>260</v>
      </c>
      <c r="H172" s="44" t="s">
        <v>85</v>
      </c>
      <c r="I172" s="44" t="s">
        <v>86</v>
      </c>
      <c r="J172" s="44" t="s">
        <v>86</v>
      </c>
      <c r="K172" s="52" t="s">
        <v>261</v>
      </c>
      <c r="L172" s="84">
        <v>5000000</v>
      </c>
      <c r="M172" s="71">
        <f>L172*0.85</f>
        <v>4250000</v>
      </c>
      <c r="N172" s="51" t="s">
        <v>674</v>
      </c>
      <c r="O172" s="51" t="s">
        <v>611</v>
      </c>
      <c r="P172" s="44" t="s">
        <v>87</v>
      </c>
      <c r="Q172" s="44" t="s">
        <v>87</v>
      </c>
      <c r="R172" s="44" t="s">
        <v>87</v>
      </c>
      <c r="S172" s="44" t="s">
        <v>87</v>
      </c>
      <c r="T172" s="44"/>
      <c r="U172" s="44"/>
      <c r="V172" s="44" t="s">
        <v>87</v>
      </c>
      <c r="W172" s="44"/>
      <c r="X172" s="44"/>
      <c r="Y172" s="51" t="s">
        <v>768</v>
      </c>
      <c r="Z172" s="51" t="s">
        <v>548</v>
      </c>
    </row>
    <row r="173" spans="1:27" ht="39" x14ac:dyDescent="0.35">
      <c r="A173" s="199"/>
      <c r="B173" s="159"/>
      <c r="C173" s="193"/>
      <c r="D173" s="153"/>
      <c r="E173" s="155"/>
      <c r="F173" s="153"/>
      <c r="G173" s="50" t="s">
        <v>258</v>
      </c>
      <c r="H173" s="55" t="s">
        <v>85</v>
      </c>
      <c r="I173" s="55" t="s">
        <v>86</v>
      </c>
      <c r="J173" s="55" t="s">
        <v>86</v>
      </c>
      <c r="K173" s="61" t="s">
        <v>259</v>
      </c>
      <c r="L173" s="60" t="s">
        <v>473</v>
      </c>
      <c r="M173" s="72">
        <v>10625000</v>
      </c>
      <c r="N173" s="55">
        <v>2021</v>
      </c>
      <c r="O173" s="54">
        <v>2027</v>
      </c>
      <c r="P173" s="55" t="s">
        <v>87</v>
      </c>
      <c r="Q173" s="55" t="s">
        <v>87</v>
      </c>
      <c r="R173" s="55" t="s">
        <v>87</v>
      </c>
      <c r="S173" s="55" t="s">
        <v>87</v>
      </c>
      <c r="T173" s="55"/>
      <c r="U173" s="55"/>
      <c r="V173" s="55" t="s">
        <v>87</v>
      </c>
      <c r="W173" s="55"/>
      <c r="X173" s="55"/>
      <c r="Y173" s="54" t="s">
        <v>474</v>
      </c>
      <c r="Z173" s="55" t="s">
        <v>109</v>
      </c>
    </row>
    <row r="174" spans="1:27" ht="33.65" customHeight="1" x14ac:dyDescent="0.35">
      <c r="A174" s="199"/>
      <c r="B174" s="159"/>
      <c r="C174" s="193"/>
      <c r="D174" s="153"/>
      <c r="E174" s="155"/>
      <c r="F174" s="153"/>
      <c r="G174" s="45" t="s">
        <v>197</v>
      </c>
      <c r="H174" s="44" t="s">
        <v>85</v>
      </c>
      <c r="I174" s="44" t="s">
        <v>86</v>
      </c>
      <c r="J174" s="44" t="s">
        <v>86</v>
      </c>
      <c r="K174" s="66" t="s">
        <v>405</v>
      </c>
      <c r="L174" s="84" t="s">
        <v>782</v>
      </c>
      <c r="M174" s="78" t="s">
        <v>783</v>
      </c>
      <c r="N174" s="51" t="s">
        <v>674</v>
      </c>
      <c r="O174" s="51" t="s">
        <v>611</v>
      </c>
      <c r="P174" s="44"/>
      <c r="Q174" s="44"/>
      <c r="R174" s="44"/>
      <c r="S174" s="44"/>
      <c r="T174" s="44"/>
      <c r="U174" s="44"/>
      <c r="V174" s="44"/>
      <c r="W174" s="44"/>
      <c r="X174" s="44" t="s">
        <v>87</v>
      </c>
      <c r="Y174" s="51" t="s">
        <v>784</v>
      </c>
      <c r="Z174" s="44" t="s">
        <v>109</v>
      </c>
    </row>
    <row r="175" spans="1:27" ht="27.5" customHeight="1" x14ac:dyDescent="0.35">
      <c r="A175" s="199"/>
      <c r="B175" s="159"/>
      <c r="C175" s="193"/>
      <c r="D175" s="153"/>
      <c r="E175" s="155"/>
      <c r="F175" s="153"/>
      <c r="G175" s="45" t="s">
        <v>378</v>
      </c>
      <c r="H175" s="44" t="s">
        <v>85</v>
      </c>
      <c r="I175" s="44" t="s">
        <v>86</v>
      </c>
      <c r="J175" s="44" t="s">
        <v>86</v>
      </c>
      <c r="K175" s="95" t="s">
        <v>378</v>
      </c>
      <c r="L175" s="85">
        <v>6000000</v>
      </c>
      <c r="M175" s="80">
        <f t="shared" ref="M175:M183" si="20">L175*0.85</f>
        <v>5100000</v>
      </c>
      <c r="N175" s="51" t="s">
        <v>549</v>
      </c>
      <c r="O175" s="51" t="s">
        <v>611</v>
      </c>
      <c r="P175" s="44"/>
      <c r="Q175" s="44"/>
      <c r="R175" s="44" t="s">
        <v>87</v>
      </c>
      <c r="S175" s="44"/>
      <c r="T175" s="44"/>
      <c r="U175" s="44"/>
      <c r="V175" s="44" t="s">
        <v>87</v>
      </c>
      <c r="W175" s="44"/>
      <c r="X175" s="44"/>
      <c r="Y175" s="51" t="s">
        <v>346</v>
      </c>
      <c r="Z175" s="44" t="s">
        <v>109</v>
      </c>
    </row>
    <row r="176" spans="1:27" ht="29.5" customHeight="1" x14ac:dyDescent="0.35">
      <c r="A176" s="199"/>
      <c r="B176" s="159"/>
      <c r="C176" s="193"/>
      <c r="D176" s="153"/>
      <c r="E176" s="155"/>
      <c r="F176" s="153"/>
      <c r="G176" s="45" t="s">
        <v>521</v>
      </c>
      <c r="H176" s="44" t="s">
        <v>85</v>
      </c>
      <c r="I176" s="44" t="s">
        <v>86</v>
      </c>
      <c r="J176" s="44" t="s">
        <v>86</v>
      </c>
      <c r="K176" s="95" t="s">
        <v>379</v>
      </c>
      <c r="L176" s="85">
        <v>6000000</v>
      </c>
      <c r="M176" s="80">
        <f t="shared" si="20"/>
        <v>5100000</v>
      </c>
      <c r="N176" s="51" t="s">
        <v>549</v>
      </c>
      <c r="O176" s="51" t="s">
        <v>611</v>
      </c>
      <c r="P176" s="44"/>
      <c r="Q176" s="44"/>
      <c r="R176" s="44"/>
      <c r="S176" s="44" t="s">
        <v>87</v>
      </c>
      <c r="T176" s="44"/>
      <c r="U176" s="44"/>
      <c r="V176" s="44"/>
      <c r="W176" s="44"/>
      <c r="X176" s="44"/>
      <c r="Y176" s="51" t="s">
        <v>346</v>
      </c>
      <c r="Z176" s="44" t="s">
        <v>109</v>
      </c>
    </row>
    <row r="177" spans="1:27" ht="25.5" customHeight="1" x14ac:dyDescent="0.35">
      <c r="A177" s="199"/>
      <c r="B177" s="159"/>
      <c r="C177" s="193"/>
      <c r="D177" s="153"/>
      <c r="E177" s="155"/>
      <c r="F177" s="153"/>
      <c r="G177" s="45" t="s">
        <v>522</v>
      </c>
      <c r="H177" s="44" t="s">
        <v>85</v>
      </c>
      <c r="I177" s="44" t="s">
        <v>86</v>
      </c>
      <c r="J177" s="44" t="s">
        <v>86</v>
      </c>
      <c r="K177" s="95" t="s">
        <v>380</v>
      </c>
      <c r="L177" s="85">
        <v>6000000</v>
      </c>
      <c r="M177" s="80">
        <f t="shared" si="20"/>
        <v>5100000</v>
      </c>
      <c r="N177" s="51" t="s">
        <v>549</v>
      </c>
      <c r="O177" s="51" t="s">
        <v>611</v>
      </c>
      <c r="P177" s="44"/>
      <c r="Q177" s="44" t="s">
        <v>87</v>
      </c>
      <c r="R177" s="44"/>
      <c r="S177" s="44"/>
      <c r="T177" s="44"/>
      <c r="U177" s="44"/>
      <c r="V177" s="44"/>
      <c r="W177" s="44"/>
      <c r="X177" s="44"/>
      <c r="Y177" s="51" t="s">
        <v>346</v>
      </c>
      <c r="Z177" s="44" t="s">
        <v>109</v>
      </c>
    </row>
    <row r="178" spans="1:27" ht="42" customHeight="1" x14ac:dyDescent="0.35">
      <c r="A178" s="199"/>
      <c r="B178" s="159"/>
      <c r="C178" s="193"/>
      <c r="D178" s="153"/>
      <c r="E178" s="155"/>
      <c r="F178" s="153"/>
      <c r="G178" s="45" t="s">
        <v>523</v>
      </c>
      <c r="H178" s="44" t="s">
        <v>85</v>
      </c>
      <c r="I178" s="44" t="s">
        <v>86</v>
      </c>
      <c r="J178" s="44" t="s">
        <v>86</v>
      </c>
      <c r="K178" s="95" t="s">
        <v>381</v>
      </c>
      <c r="L178" s="85">
        <v>6000000</v>
      </c>
      <c r="M178" s="80">
        <f t="shared" si="20"/>
        <v>5100000</v>
      </c>
      <c r="N178" s="51" t="s">
        <v>549</v>
      </c>
      <c r="O178" s="51" t="s">
        <v>611</v>
      </c>
      <c r="P178" s="44"/>
      <c r="Q178" s="44"/>
      <c r="R178" s="44"/>
      <c r="S178" s="44" t="s">
        <v>87</v>
      </c>
      <c r="T178" s="44"/>
      <c r="U178" s="44"/>
      <c r="V178" s="44" t="s">
        <v>87</v>
      </c>
      <c r="W178" s="44"/>
      <c r="X178" s="44"/>
      <c r="Y178" s="51" t="s">
        <v>346</v>
      </c>
      <c r="Z178" s="44" t="s">
        <v>109</v>
      </c>
    </row>
    <row r="179" spans="1:27" ht="30" customHeight="1" x14ac:dyDescent="0.35">
      <c r="A179" s="199"/>
      <c r="B179" s="159"/>
      <c r="C179" s="193"/>
      <c r="D179" s="153"/>
      <c r="E179" s="155"/>
      <c r="F179" s="153"/>
      <c r="G179" s="45" t="s">
        <v>524</v>
      </c>
      <c r="H179" s="44" t="s">
        <v>85</v>
      </c>
      <c r="I179" s="44" t="s">
        <v>86</v>
      </c>
      <c r="J179" s="44" t="s">
        <v>86</v>
      </c>
      <c r="K179" s="95" t="s">
        <v>382</v>
      </c>
      <c r="L179" s="85">
        <v>6000000</v>
      </c>
      <c r="M179" s="80">
        <f t="shared" si="20"/>
        <v>5100000</v>
      </c>
      <c r="N179" s="51" t="s">
        <v>549</v>
      </c>
      <c r="O179" s="51" t="s">
        <v>611</v>
      </c>
      <c r="P179" s="44"/>
      <c r="Q179" s="44" t="s">
        <v>87</v>
      </c>
      <c r="R179" s="44"/>
      <c r="S179" s="44"/>
      <c r="T179" s="44"/>
      <c r="U179" s="44"/>
      <c r="V179" s="44"/>
      <c r="W179" s="44"/>
      <c r="X179" s="44"/>
      <c r="Y179" s="51" t="s">
        <v>346</v>
      </c>
      <c r="Z179" s="44" t="s">
        <v>109</v>
      </c>
    </row>
    <row r="180" spans="1:27" ht="31.5" customHeight="1" x14ac:dyDescent="0.35">
      <c r="A180" s="199"/>
      <c r="B180" s="159"/>
      <c r="C180" s="193"/>
      <c r="D180" s="153"/>
      <c r="E180" s="155"/>
      <c r="F180" s="153"/>
      <c r="G180" s="45" t="s">
        <v>525</v>
      </c>
      <c r="H180" s="44" t="s">
        <v>85</v>
      </c>
      <c r="I180" s="44" t="s">
        <v>86</v>
      </c>
      <c r="J180" s="44" t="s">
        <v>86</v>
      </c>
      <c r="K180" s="95" t="s">
        <v>383</v>
      </c>
      <c r="L180" s="85">
        <v>18000000</v>
      </c>
      <c r="M180" s="80">
        <f t="shared" si="20"/>
        <v>15300000</v>
      </c>
      <c r="N180" s="51" t="s">
        <v>549</v>
      </c>
      <c r="O180" s="51" t="s">
        <v>611</v>
      </c>
      <c r="P180" s="44" t="s">
        <v>87</v>
      </c>
      <c r="Q180" s="44"/>
      <c r="R180" s="44"/>
      <c r="S180" s="44"/>
      <c r="T180" s="44"/>
      <c r="U180" s="44"/>
      <c r="V180" s="44"/>
      <c r="W180" s="44"/>
      <c r="X180" s="44"/>
      <c r="Y180" s="51" t="s">
        <v>346</v>
      </c>
      <c r="Z180" s="44" t="s">
        <v>109</v>
      </c>
    </row>
    <row r="181" spans="1:27" ht="29.5" customHeight="1" x14ac:dyDescent="0.35">
      <c r="A181" s="199"/>
      <c r="B181" s="159"/>
      <c r="C181" s="193"/>
      <c r="D181" s="153"/>
      <c r="E181" s="155"/>
      <c r="F181" s="153"/>
      <c r="G181" s="45" t="s">
        <v>374</v>
      </c>
      <c r="H181" s="44" t="s">
        <v>85</v>
      </c>
      <c r="I181" s="44" t="s">
        <v>86</v>
      </c>
      <c r="J181" s="44" t="s">
        <v>86</v>
      </c>
      <c r="K181" s="95" t="s">
        <v>374</v>
      </c>
      <c r="L181" s="85">
        <v>4000000</v>
      </c>
      <c r="M181" s="80">
        <f t="shared" si="20"/>
        <v>3400000</v>
      </c>
      <c r="N181" s="51" t="s">
        <v>549</v>
      </c>
      <c r="O181" s="51" t="s">
        <v>611</v>
      </c>
      <c r="P181" s="44"/>
      <c r="Q181" s="44"/>
      <c r="R181" s="44"/>
      <c r="S181" s="44"/>
      <c r="T181" s="44"/>
      <c r="U181" s="44"/>
      <c r="V181" s="44" t="s">
        <v>87</v>
      </c>
      <c r="W181" s="44"/>
      <c r="X181" s="44"/>
      <c r="Y181" s="51" t="s">
        <v>346</v>
      </c>
      <c r="Z181" s="44" t="s">
        <v>109</v>
      </c>
    </row>
    <row r="182" spans="1:27" ht="29" customHeight="1" x14ac:dyDescent="0.35">
      <c r="A182" s="199"/>
      <c r="B182" s="159"/>
      <c r="C182" s="193"/>
      <c r="D182" s="153"/>
      <c r="E182" s="155"/>
      <c r="F182" s="153"/>
      <c r="G182" s="45" t="s">
        <v>384</v>
      </c>
      <c r="H182" s="44" t="s">
        <v>85</v>
      </c>
      <c r="I182" s="44" t="s">
        <v>86</v>
      </c>
      <c r="J182" s="44" t="s">
        <v>86</v>
      </c>
      <c r="K182" s="95" t="s">
        <v>384</v>
      </c>
      <c r="L182" s="85">
        <v>6000000</v>
      </c>
      <c r="M182" s="80">
        <f t="shared" si="20"/>
        <v>5100000</v>
      </c>
      <c r="N182" s="51" t="s">
        <v>549</v>
      </c>
      <c r="O182" s="51" t="s">
        <v>611</v>
      </c>
      <c r="P182" s="44" t="s">
        <v>87</v>
      </c>
      <c r="Q182" s="44" t="s">
        <v>87</v>
      </c>
      <c r="R182" s="44" t="s">
        <v>87</v>
      </c>
      <c r="S182" s="44" t="s">
        <v>87</v>
      </c>
      <c r="T182" s="44"/>
      <c r="U182" s="44"/>
      <c r="V182" s="44"/>
      <c r="W182" s="44"/>
      <c r="X182" s="44"/>
      <c r="Y182" s="51" t="s">
        <v>346</v>
      </c>
      <c r="Z182" s="44" t="s">
        <v>109</v>
      </c>
    </row>
    <row r="183" spans="1:27" ht="31" customHeight="1" x14ac:dyDescent="0.35">
      <c r="A183" s="199"/>
      <c r="B183" s="159"/>
      <c r="C183" s="193"/>
      <c r="D183" s="153"/>
      <c r="E183" s="155"/>
      <c r="F183" s="153"/>
      <c r="G183" s="45" t="s">
        <v>385</v>
      </c>
      <c r="H183" s="44" t="s">
        <v>85</v>
      </c>
      <c r="I183" s="44" t="s">
        <v>86</v>
      </c>
      <c r="J183" s="44" t="s">
        <v>86</v>
      </c>
      <c r="K183" s="95" t="s">
        <v>385</v>
      </c>
      <c r="L183" s="85">
        <v>6000000</v>
      </c>
      <c r="M183" s="80">
        <f t="shared" si="20"/>
        <v>5100000</v>
      </c>
      <c r="N183" s="51" t="s">
        <v>549</v>
      </c>
      <c r="O183" s="51" t="s">
        <v>611</v>
      </c>
      <c r="P183" s="44"/>
      <c r="Q183" s="44"/>
      <c r="R183" s="44"/>
      <c r="S183" s="44" t="s">
        <v>87</v>
      </c>
      <c r="T183" s="44"/>
      <c r="U183" s="44"/>
      <c r="V183" s="44" t="s">
        <v>87</v>
      </c>
      <c r="W183" s="44"/>
      <c r="X183" s="44"/>
      <c r="Y183" s="51" t="s">
        <v>346</v>
      </c>
      <c r="Z183" s="44" t="s">
        <v>109</v>
      </c>
    </row>
    <row r="184" spans="1:27" ht="45.75" customHeight="1" x14ac:dyDescent="0.35">
      <c r="A184" s="199"/>
      <c r="B184" s="159"/>
      <c r="C184" s="193"/>
      <c r="D184" s="153"/>
      <c r="E184" s="155"/>
      <c r="F184" s="153"/>
      <c r="G184" s="45" t="s">
        <v>497</v>
      </c>
      <c r="H184" s="44" t="s">
        <v>85</v>
      </c>
      <c r="I184" s="44" t="s">
        <v>86</v>
      </c>
      <c r="J184" s="44" t="s">
        <v>86</v>
      </c>
      <c r="K184" s="95" t="s">
        <v>498</v>
      </c>
      <c r="L184" s="79" t="s">
        <v>785</v>
      </c>
      <c r="M184" s="80">
        <f>30000000*0.85</f>
        <v>25500000</v>
      </c>
      <c r="N184" s="51">
        <v>2025</v>
      </c>
      <c r="O184" s="51">
        <v>2027</v>
      </c>
      <c r="P184" s="44"/>
      <c r="Q184" s="44"/>
      <c r="R184" s="44"/>
      <c r="S184" s="44"/>
      <c r="T184" s="44"/>
      <c r="U184" s="44"/>
      <c r="V184" s="44"/>
      <c r="W184" s="44"/>
      <c r="X184" s="44"/>
      <c r="Y184" s="51" t="s">
        <v>786</v>
      </c>
      <c r="Z184" s="44" t="s">
        <v>109</v>
      </c>
    </row>
    <row r="185" spans="1:27" ht="66.75" customHeight="1" x14ac:dyDescent="0.35">
      <c r="A185" s="200"/>
      <c r="B185" s="182"/>
      <c r="C185" s="194"/>
      <c r="D185" s="187"/>
      <c r="E185" s="188"/>
      <c r="F185" s="187"/>
      <c r="G185" s="131" t="s">
        <v>840</v>
      </c>
      <c r="H185" s="132" t="s">
        <v>85</v>
      </c>
      <c r="I185" s="132" t="s">
        <v>86</v>
      </c>
      <c r="J185" s="132" t="s">
        <v>86</v>
      </c>
      <c r="K185" s="113" t="s">
        <v>839</v>
      </c>
      <c r="L185" s="115">
        <v>4500000</v>
      </c>
      <c r="M185" s="116">
        <f t="shared" ref="M185" si="21">L185*0.85</f>
        <v>3825000</v>
      </c>
      <c r="N185" s="131">
        <v>2026</v>
      </c>
      <c r="O185" s="131">
        <v>2028</v>
      </c>
      <c r="P185" s="132"/>
      <c r="Q185" s="132"/>
      <c r="R185" s="132"/>
      <c r="S185" s="132"/>
      <c r="T185" s="132"/>
      <c r="U185" s="132"/>
      <c r="V185" s="132"/>
      <c r="W185" s="132"/>
      <c r="X185" s="132"/>
      <c r="Y185" s="131" t="s">
        <v>346</v>
      </c>
      <c r="Z185" s="132" t="s">
        <v>109</v>
      </c>
      <c r="AA185" s="18"/>
    </row>
    <row r="186" spans="1:27" ht="84" customHeight="1" x14ac:dyDescent="0.35">
      <c r="A186" s="168">
        <v>12</v>
      </c>
      <c r="B186" s="149" t="s">
        <v>69</v>
      </c>
      <c r="C186" s="189" t="s">
        <v>329</v>
      </c>
      <c r="D186" s="167">
        <v>70983381</v>
      </c>
      <c r="E186" s="170">
        <v>600083683</v>
      </c>
      <c r="F186" s="167">
        <v>600083683</v>
      </c>
      <c r="G186" s="44" t="s">
        <v>117</v>
      </c>
      <c r="H186" s="44" t="s">
        <v>85</v>
      </c>
      <c r="I186" s="44" t="s">
        <v>86</v>
      </c>
      <c r="J186" s="44" t="s">
        <v>194</v>
      </c>
      <c r="K186" s="52" t="s">
        <v>787</v>
      </c>
      <c r="L186" s="94">
        <v>1500000</v>
      </c>
      <c r="M186" s="71">
        <f t="shared" ref="M186:M205" si="22">L186*0.85</f>
        <v>1275000</v>
      </c>
      <c r="N186" s="44">
        <v>2020</v>
      </c>
      <c r="O186" s="44">
        <v>2027</v>
      </c>
      <c r="P186" s="44"/>
      <c r="Q186" s="44" t="s">
        <v>87</v>
      </c>
      <c r="R186" s="44" t="s">
        <v>87</v>
      </c>
      <c r="S186" s="44"/>
      <c r="T186" s="44"/>
      <c r="U186" s="44"/>
      <c r="V186" s="54" t="s">
        <v>788</v>
      </c>
      <c r="W186" s="44"/>
      <c r="X186" s="44"/>
      <c r="Y186" s="44" t="s">
        <v>110</v>
      </c>
      <c r="Z186" s="44" t="s">
        <v>109</v>
      </c>
    </row>
    <row r="187" spans="1:27" ht="39.5" x14ac:dyDescent="0.35">
      <c r="A187" s="168"/>
      <c r="B187" s="149"/>
      <c r="C187" s="189"/>
      <c r="D187" s="167"/>
      <c r="E187" s="170"/>
      <c r="F187" s="167"/>
      <c r="G187" s="44" t="s">
        <v>118</v>
      </c>
      <c r="H187" s="44" t="s">
        <v>85</v>
      </c>
      <c r="I187" s="44" t="s">
        <v>86</v>
      </c>
      <c r="J187" s="44" t="s">
        <v>194</v>
      </c>
      <c r="K187" s="96" t="s">
        <v>387</v>
      </c>
      <c r="L187" s="59" t="s">
        <v>789</v>
      </c>
      <c r="M187" s="71">
        <v>510000</v>
      </c>
      <c r="N187" s="44">
        <v>2020</v>
      </c>
      <c r="O187" s="44">
        <v>2027</v>
      </c>
      <c r="P187" s="44"/>
      <c r="Q187" s="44"/>
      <c r="R187" s="44" t="s">
        <v>87</v>
      </c>
      <c r="S187" s="44"/>
      <c r="T187" s="44"/>
      <c r="U187" s="44"/>
      <c r="V187" s="54" t="s">
        <v>788</v>
      </c>
      <c r="W187" s="44"/>
      <c r="X187" s="44"/>
      <c r="Y187" s="44" t="s">
        <v>110</v>
      </c>
      <c r="Z187" s="44" t="s">
        <v>109</v>
      </c>
    </row>
    <row r="188" spans="1:27" ht="40" customHeight="1" x14ac:dyDescent="0.35">
      <c r="A188" s="168"/>
      <c r="B188" s="149"/>
      <c r="C188" s="189"/>
      <c r="D188" s="167"/>
      <c r="E188" s="170"/>
      <c r="F188" s="167"/>
      <c r="G188" s="44" t="s">
        <v>119</v>
      </c>
      <c r="H188" s="44" t="s">
        <v>85</v>
      </c>
      <c r="I188" s="44" t="s">
        <v>86</v>
      </c>
      <c r="J188" s="44" t="s">
        <v>194</v>
      </c>
      <c r="K188" s="52" t="s">
        <v>388</v>
      </c>
      <c r="L188" s="59" t="s">
        <v>790</v>
      </c>
      <c r="M188" s="71">
        <v>4250000</v>
      </c>
      <c r="N188" s="44">
        <v>2020</v>
      </c>
      <c r="O188" s="44">
        <v>2027</v>
      </c>
      <c r="P188" s="44" t="s">
        <v>87</v>
      </c>
      <c r="Q188" s="44" t="s">
        <v>87</v>
      </c>
      <c r="R188" s="44" t="s">
        <v>87</v>
      </c>
      <c r="S188" s="44" t="s">
        <v>87</v>
      </c>
      <c r="T188" s="44"/>
      <c r="U188" s="44"/>
      <c r="V188" s="44"/>
      <c r="W188" s="44"/>
      <c r="X188" s="44"/>
      <c r="Y188" s="44"/>
      <c r="Z188" s="44" t="s">
        <v>109</v>
      </c>
    </row>
    <row r="189" spans="1:27" ht="44.5" customHeight="1" x14ac:dyDescent="0.35">
      <c r="A189" s="168"/>
      <c r="B189" s="149"/>
      <c r="C189" s="189"/>
      <c r="D189" s="167"/>
      <c r="E189" s="170"/>
      <c r="F189" s="167"/>
      <c r="G189" s="51" t="s">
        <v>120</v>
      </c>
      <c r="H189" s="44" t="s">
        <v>85</v>
      </c>
      <c r="I189" s="44" t="s">
        <v>86</v>
      </c>
      <c r="J189" s="44" t="s">
        <v>194</v>
      </c>
      <c r="K189" s="97" t="s">
        <v>791</v>
      </c>
      <c r="L189" s="94">
        <v>1000000</v>
      </c>
      <c r="M189" s="71">
        <f t="shared" si="22"/>
        <v>850000</v>
      </c>
      <c r="N189" s="44">
        <v>2020</v>
      </c>
      <c r="O189" s="44">
        <v>2027</v>
      </c>
      <c r="P189" s="44" t="s">
        <v>87</v>
      </c>
      <c r="Q189" s="44" t="s">
        <v>87</v>
      </c>
      <c r="R189" s="44" t="s">
        <v>87</v>
      </c>
      <c r="S189" s="44" t="s">
        <v>87</v>
      </c>
      <c r="T189" s="44"/>
      <c r="U189" s="44"/>
      <c r="V189" s="44"/>
      <c r="W189" s="44"/>
      <c r="X189" s="44" t="s">
        <v>87</v>
      </c>
      <c r="Y189" s="44" t="s">
        <v>110</v>
      </c>
      <c r="Z189" s="44" t="s">
        <v>109</v>
      </c>
    </row>
    <row r="190" spans="1:27" ht="45" customHeight="1" x14ac:dyDescent="0.35">
      <c r="A190" s="168"/>
      <c r="B190" s="149"/>
      <c r="C190" s="189"/>
      <c r="D190" s="167"/>
      <c r="E190" s="170"/>
      <c r="F190" s="167"/>
      <c r="G190" s="62" t="s">
        <v>121</v>
      </c>
      <c r="H190" s="55" t="s">
        <v>85</v>
      </c>
      <c r="I190" s="55" t="s">
        <v>86</v>
      </c>
      <c r="J190" s="55" t="s">
        <v>194</v>
      </c>
      <c r="K190" s="56" t="s">
        <v>122</v>
      </c>
      <c r="L190" s="92">
        <v>1000000</v>
      </c>
      <c r="M190" s="72">
        <f t="shared" si="22"/>
        <v>850000</v>
      </c>
      <c r="N190" s="55">
        <v>2020</v>
      </c>
      <c r="O190" s="55">
        <v>2027</v>
      </c>
      <c r="P190" s="55"/>
      <c r="Q190" s="55" t="s">
        <v>87</v>
      </c>
      <c r="R190" s="55"/>
      <c r="S190" s="55" t="s">
        <v>87</v>
      </c>
      <c r="T190" s="55"/>
      <c r="U190" s="55"/>
      <c r="V190" s="55"/>
      <c r="W190" s="55"/>
      <c r="X190" s="55"/>
      <c r="Y190" s="55"/>
      <c r="Z190" s="55" t="s">
        <v>109</v>
      </c>
    </row>
    <row r="191" spans="1:27" ht="39" x14ac:dyDescent="0.35">
      <c r="A191" s="168"/>
      <c r="B191" s="149"/>
      <c r="C191" s="189"/>
      <c r="D191" s="167"/>
      <c r="E191" s="170"/>
      <c r="F191" s="167"/>
      <c r="G191" s="51" t="s">
        <v>123</v>
      </c>
      <c r="H191" s="44" t="s">
        <v>85</v>
      </c>
      <c r="I191" s="44" t="s">
        <v>86</v>
      </c>
      <c r="J191" s="44" t="s">
        <v>194</v>
      </c>
      <c r="K191" s="52" t="s">
        <v>389</v>
      </c>
      <c r="L191" s="94">
        <v>1500000</v>
      </c>
      <c r="M191" s="71">
        <f t="shared" si="22"/>
        <v>1275000</v>
      </c>
      <c r="N191" s="44">
        <v>2020</v>
      </c>
      <c r="O191" s="44">
        <v>2027</v>
      </c>
      <c r="P191" s="44"/>
      <c r="Q191" s="44" t="s">
        <v>87</v>
      </c>
      <c r="R191" s="44" t="s">
        <v>87</v>
      </c>
      <c r="S191" s="44" t="s">
        <v>87</v>
      </c>
      <c r="T191" s="44"/>
      <c r="U191" s="44"/>
      <c r="V191" s="44"/>
      <c r="W191" s="44" t="s">
        <v>87</v>
      </c>
      <c r="X191" s="44" t="s">
        <v>87</v>
      </c>
      <c r="Y191" s="44" t="s">
        <v>110</v>
      </c>
      <c r="Z191" s="44" t="s">
        <v>109</v>
      </c>
    </row>
    <row r="192" spans="1:27" ht="26" x14ac:dyDescent="0.35">
      <c r="A192" s="168"/>
      <c r="B192" s="149"/>
      <c r="C192" s="189"/>
      <c r="D192" s="167"/>
      <c r="E192" s="170"/>
      <c r="F192" s="167"/>
      <c r="G192" s="51" t="s">
        <v>277</v>
      </c>
      <c r="H192" s="44" t="s">
        <v>85</v>
      </c>
      <c r="I192" s="44" t="s">
        <v>86</v>
      </c>
      <c r="J192" s="44" t="s">
        <v>194</v>
      </c>
      <c r="K192" s="52" t="s">
        <v>390</v>
      </c>
      <c r="L192" s="94">
        <v>5000000</v>
      </c>
      <c r="M192" s="71">
        <v>4950000</v>
      </c>
      <c r="N192" s="44">
        <v>2023</v>
      </c>
      <c r="O192" s="44">
        <v>2027</v>
      </c>
      <c r="P192" s="44"/>
      <c r="Q192" s="44"/>
      <c r="R192" s="44" t="s">
        <v>87</v>
      </c>
      <c r="S192" s="44"/>
      <c r="T192" s="44"/>
      <c r="U192" s="44"/>
      <c r="V192" s="44" t="s">
        <v>87</v>
      </c>
      <c r="W192" s="44" t="s">
        <v>87</v>
      </c>
      <c r="X192" s="44"/>
      <c r="Y192" s="44" t="s">
        <v>110</v>
      </c>
      <c r="Z192" s="44"/>
    </row>
    <row r="193" spans="1:26" ht="26" x14ac:dyDescent="0.35">
      <c r="A193" s="148">
        <v>13</v>
      </c>
      <c r="B193" s="149" t="s">
        <v>70</v>
      </c>
      <c r="C193" s="179" t="s">
        <v>301</v>
      </c>
      <c r="D193" s="167">
        <v>70921768</v>
      </c>
      <c r="E193" s="170">
        <v>600083926</v>
      </c>
      <c r="F193" s="167">
        <v>600083926</v>
      </c>
      <c r="G193" s="44" t="s">
        <v>124</v>
      </c>
      <c r="H193" s="44" t="s">
        <v>85</v>
      </c>
      <c r="I193" s="44" t="s">
        <v>86</v>
      </c>
      <c r="J193" s="44" t="s">
        <v>193</v>
      </c>
      <c r="K193" s="52" t="s">
        <v>125</v>
      </c>
      <c r="L193" s="94">
        <v>300000</v>
      </c>
      <c r="M193" s="71">
        <f t="shared" si="22"/>
        <v>255000</v>
      </c>
      <c r="N193" s="44">
        <v>2021</v>
      </c>
      <c r="O193" s="51" t="s">
        <v>792</v>
      </c>
      <c r="P193" s="44" t="s">
        <v>87</v>
      </c>
      <c r="Q193" s="44"/>
      <c r="R193" s="44" t="s">
        <v>87</v>
      </c>
      <c r="S193" s="44" t="s">
        <v>87</v>
      </c>
      <c r="T193" s="44"/>
      <c r="U193" s="44"/>
      <c r="V193" s="44"/>
      <c r="W193" s="44"/>
      <c r="X193" s="44"/>
      <c r="Y193" s="51" t="s">
        <v>279</v>
      </c>
      <c r="Z193" s="44" t="s">
        <v>109</v>
      </c>
    </row>
    <row r="194" spans="1:26" ht="26" x14ac:dyDescent="0.35">
      <c r="A194" s="148"/>
      <c r="B194" s="149"/>
      <c r="C194" s="179"/>
      <c r="D194" s="167"/>
      <c r="E194" s="170"/>
      <c r="F194" s="167"/>
      <c r="G194" s="44" t="s">
        <v>126</v>
      </c>
      <c r="H194" s="44" t="s">
        <v>85</v>
      </c>
      <c r="I194" s="44" t="s">
        <v>86</v>
      </c>
      <c r="J194" s="44" t="s">
        <v>193</v>
      </c>
      <c r="K194" s="52" t="s">
        <v>127</v>
      </c>
      <c r="L194" s="94">
        <v>250000</v>
      </c>
      <c r="M194" s="71">
        <f t="shared" si="22"/>
        <v>212500</v>
      </c>
      <c r="N194" s="44">
        <v>2021</v>
      </c>
      <c r="O194" s="51" t="s">
        <v>792</v>
      </c>
      <c r="P194" s="44" t="s">
        <v>87</v>
      </c>
      <c r="Q194" s="44" t="s">
        <v>87</v>
      </c>
      <c r="R194" s="44" t="s">
        <v>87</v>
      </c>
      <c r="S194" s="44" t="s">
        <v>87</v>
      </c>
      <c r="T194" s="44"/>
      <c r="U194" s="44"/>
      <c r="V194" s="44"/>
      <c r="W194" s="44"/>
      <c r="X194" s="44" t="s">
        <v>87</v>
      </c>
      <c r="Y194" s="51" t="s">
        <v>279</v>
      </c>
      <c r="Z194" s="44" t="s">
        <v>109</v>
      </c>
    </row>
    <row r="195" spans="1:26" ht="78" x14ac:dyDescent="0.35">
      <c r="A195" s="145">
        <v>14</v>
      </c>
      <c r="B195" s="158" t="s">
        <v>538</v>
      </c>
      <c r="C195" s="183" t="s">
        <v>302</v>
      </c>
      <c r="D195" s="186">
        <v>70982236</v>
      </c>
      <c r="E195" s="154">
        <v>600083802</v>
      </c>
      <c r="F195" s="152">
        <v>6000083802</v>
      </c>
      <c r="G195" s="44" t="s">
        <v>128</v>
      </c>
      <c r="H195" s="44" t="s">
        <v>85</v>
      </c>
      <c r="I195" s="44" t="s">
        <v>86</v>
      </c>
      <c r="J195" s="44" t="s">
        <v>129</v>
      </c>
      <c r="K195" s="91" t="s">
        <v>130</v>
      </c>
      <c r="L195" s="77" t="s">
        <v>793</v>
      </c>
      <c r="M195" s="71">
        <v>8500000</v>
      </c>
      <c r="N195" s="44">
        <v>2021</v>
      </c>
      <c r="O195" s="44">
        <v>2027</v>
      </c>
      <c r="P195" s="44" t="s">
        <v>87</v>
      </c>
      <c r="Q195" s="44" t="s">
        <v>87</v>
      </c>
      <c r="R195" s="44"/>
      <c r="S195" s="44"/>
      <c r="T195" s="44"/>
      <c r="U195" s="44"/>
      <c r="V195" s="44" t="s">
        <v>87</v>
      </c>
      <c r="W195" s="44"/>
      <c r="X195" s="44"/>
      <c r="Y195" s="44" t="s">
        <v>110</v>
      </c>
      <c r="Z195" s="44" t="s">
        <v>109</v>
      </c>
    </row>
    <row r="196" spans="1:26" ht="249.75" customHeight="1" x14ac:dyDescent="0.35">
      <c r="A196" s="146"/>
      <c r="B196" s="159"/>
      <c r="C196" s="184"/>
      <c r="D196" s="153"/>
      <c r="E196" s="155"/>
      <c r="F196" s="153"/>
      <c r="G196" s="51" t="s">
        <v>131</v>
      </c>
      <c r="H196" s="44" t="s">
        <v>85</v>
      </c>
      <c r="I196" s="44" t="s">
        <v>86</v>
      </c>
      <c r="J196" s="44" t="s">
        <v>129</v>
      </c>
      <c r="K196" s="90" t="s">
        <v>342</v>
      </c>
      <c r="L196" s="59" t="s">
        <v>794</v>
      </c>
      <c r="M196" s="71">
        <v>1275000</v>
      </c>
      <c r="N196" s="44">
        <v>2022</v>
      </c>
      <c r="O196" s="44">
        <v>2025</v>
      </c>
      <c r="P196" s="44"/>
      <c r="Q196" s="44" t="s">
        <v>87</v>
      </c>
      <c r="R196" s="44" t="s">
        <v>87</v>
      </c>
      <c r="S196" s="44" t="s">
        <v>87</v>
      </c>
      <c r="T196" s="44" t="s">
        <v>87</v>
      </c>
      <c r="U196" s="44"/>
      <c r="V196" s="44"/>
      <c r="W196" s="44"/>
      <c r="X196" s="44"/>
      <c r="Y196" s="44" t="s">
        <v>110</v>
      </c>
      <c r="Z196" s="44" t="s">
        <v>109</v>
      </c>
    </row>
    <row r="197" spans="1:26" ht="91" x14ac:dyDescent="0.35">
      <c r="A197" s="146"/>
      <c r="B197" s="159"/>
      <c r="C197" s="184"/>
      <c r="D197" s="153"/>
      <c r="E197" s="155"/>
      <c r="F197" s="153"/>
      <c r="G197" s="45" t="s">
        <v>132</v>
      </c>
      <c r="H197" s="44" t="s">
        <v>85</v>
      </c>
      <c r="I197" s="44" t="s">
        <v>86</v>
      </c>
      <c r="J197" s="44" t="s">
        <v>129</v>
      </c>
      <c r="K197" s="90" t="s">
        <v>343</v>
      </c>
      <c r="L197" s="77" t="s">
        <v>795</v>
      </c>
      <c r="M197" s="71">
        <v>2125000</v>
      </c>
      <c r="N197" s="44">
        <v>2022</v>
      </c>
      <c r="O197" s="44">
        <v>2025</v>
      </c>
      <c r="P197" s="44"/>
      <c r="Q197" s="44"/>
      <c r="R197" s="44" t="s">
        <v>87</v>
      </c>
      <c r="S197" s="44"/>
      <c r="T197" s="44"/>
      <c r="U197" s="44"/>
      <c r="V197" s="44" t="s">
        <v>87</v>
      </c>
      <c r="W197" s="44" t="s">
        <v>87</v>
      </c>
      <c r="X197" s="44"/>
      <c r="Y197" s="51" t="s">
        <v>796</v>
      </c>
      <c r="Z197" s="44" t="s">
        <v>109</v>
      </c>
    </row>
    <row r="198" spans="1:26" ht="78" x14ac:dyDescent="0.35">
      <c r="A198" s="146"/>
      <c r="B198" s="159"/>
      <c r="C198" s="184"/>
      <c r="D198" s="153"/>
      <c r="E198" s="155"/>
      <c r="F198" s="153"/>
      <c r="G198" s="45" t="s">
        <v>280</v>
      </c>
      <c r="H198" s="44" t="s">
        <v>281</v>
      </c>
      <c r="I198" s="44" t="s">
        <v>86</v>
      </c>
      <c r="J198" s="44" t="s">
        <v>129</v>
      </c>
      <c r="K198" s="98" t="s">
        <v>797</v>
      </c>
      <c r="L198" s="94">
        <v>1000000</v>
      </c>
      <c r="M198" s="71">
        <f t="shared" si="22"/>
        <v>850000</v>
      </c>
      <c r="N198" s="44">
        <v>2022</v>
      </c>
      <c r="O198" s="44">
        <v>2025</v>
      </c>
      <c r="P198" s="44" t="s">
        <v>87</v>
      </c>
      <c r="Q198" s="44" t="s">
        <v>87</v>
      </c>
      <c r="R198" s="44"/>
      <c r="S198" s="44" t="s">
        <v>87</v>
      </c>
      <c r="T198" s="44"/>
      <c r="U198" s="44"/>
      <c r="V198" s="44"/>
      <c r="W198" s="44"/>
      <c r="X198" s="44"/>
      <c r="Y198" s="44"/>
      <c r="Z198" s="44"/>
    </row>
    <row r="199" spans="1:26" ht="38.25" customHeight="1" x14ac:dyDescent="0.35">
      <c r="A199" s="146"/>
      <c r="B199" s="159"/>
      <c r="C199" s="184"/>
      <c r="D199" s="153"/>
      <c r="E199" s="155"/>
      <c r="F199" s="153"/>
      <c r="G199" s="45" t="s">
        <v>282</v>
      </c>
      <c r="H199" s="44" t="s">
        <v>221</v>
      </c>
      <c r="I199" s="44" t="s">
        <v>86</v>
      </c>
      <c r="J199" s="44" t="s">
        <v>129</v>
      </c>
      <c r="K199" s="52" t="s">
        <v>283</v>
      </c>
      <c r="L199" s="94">
        <v>5000000</v>
      </c>
      <c r="M199" s="71">
        <f t="shared" si="22"/>
        <v>4250000</v>
      </c>
      <c r="N199" s="44">
        <v>2022</v>
      </c>
      <c r="O199" s="44">
        <v>2026</v>
      </c>
      <c r="P199" s="44"/>
      <c r="Q199" s="44"/>
      <c r="R199" s="44"/>
      <c r="S199" s="44"/>
      <c r="T199" s="44"/>
      <c r="U199" s="44"/>
      <c r="V199" s="44" t="s">
        <v>87</v>
      </c>
      <c r="W199" s="44" t="s">
        <v>87</v>
      </c>
      <c r="X199" s="44"/>
      <c r="Y199" s="44"/>
      <c r="Z199" s="44" t="s">
        <v>109</v>
      </c>
    </row>
    <row r="200" spans="1:26" ht="65" x14ac:dyDescent="0.35">
      <c r="A200" s="146"/>
      <c r="B200" s="159"/>
      <c r="C200" s="184"/>
      <c r="D200" s="153"/>
      <c r="E200" s="155"/>
      <c r="F200" s="153"/>
      <c r="G200" s="45" t="s">
        <v>284</v>
      </c>
      <c r="H200" s="44" t="s">
        <v>221</v>
      </c>
      <c r="I200" s="44" t="s">
        <v>86</v>
      </c>
      <c r="J200" s="44" t="s">
        <v>129</v>
      </c>
      <c r="K200" s="52" t="s">
        <v>344</v>
      </c>
      <c r="L200" s="94">
        <v>3000000</v>
      </c>
      <c r="M200" s="71">
        <f t="shared" si="22"/>
        <v>2550000</v>
      </c>
      <c r="N200" s="44">
        <v>2022</v>
      </c>
      <c r="O200" s="44">
        <v>2026</v>
      </c>
      <c r="P200" s="44"/>
      <c r="Q200" s="44"/>
      <c r="R200" s="44"/>
      <c r="S200" s="44"/>
      <c r="T200" s="44"/>
      <c r="U200" s="44"/>
      <c r="V200" s="44" t="s">
        <v>87</v>
      </c>
      <c r="W200" s="44" t="s">
        <v>87</v>
      </c>
      <c r="X200" s="44"/>
      <c r="Y200" s="44"/>
      <c r="Z200" s="44" t="s">
        <v>109</v>
      </c>
    </row>
    <row r="201" spans="1:26" ht="39" x14ac:dyDescent="0.35">
      <c r="A201" s="146"/>
      <c r="B201" s="159"/>
      <c r="C201" s="184"/>
      <c r="D201" s="153"/>
      <c r="E201" s="155"/>
      <c r="F201" s="153"/>
      <c r="G201" s="45" t="s">
        <v>104</v>
      </c>
      <c r="H201" s="44" t="s">
        <v>221</v>
      </c>
      <c r="I201" s="44" t="s">
        <v>86</v>
      </c>
      <c r="J201" s="44" t="s">
        <v>129</v>
      </c>
      <c r="K201" s="52" t="s">
        <v>285</v>
      </c>
      <c r="L201" s="94">
        <v>1200000</v>
      </c>
      <c r="M201" s="71">
        <f t="shared" si="22"/>
        <v>1020000</v>
      </c>
      <c r="N201" s="44">
        <v>2022</v>
      </c>
      <c r="O201" s="44">
        <v>2026</v>
      </c>
      <c r="P201" s="44"/>
      <c r="Q201" s="44"/>
      <c r="R201" s="44"/>
      <c r="S201" s="44"/>
      <c r="T201" s="44"/>
      <c r="U201" s="44" t="s">
        <v>87</v>
      </c>
      <c r="V201" s="44" t="s">
        <v>87</v>
      </c>
      <c r="W201" s="44" t="s">
        <v>87</v>
      </c>
      <c r="X201" s="44"/>
      <c r="Y201" s="51" t="s">
        <v>432</v>
      </c>
      <c r="Z201" s="44" t="s">
        <v>109</v>
      </c>
    </row>
    <row r="202" spans="1:26" ht="39" x14ac:dyDescent="0.35">
      <c r="A202" s="146"/>
      <c r="B202" s="159"/>
      <c r="C202" s="184"/>
      <c r="D202" s="153"/>
      <c r="E202" s="155"/>
      <c r="F202" s="153"/>
      <c r="G202" s="45" t="s">
        <v>297</v>
      </c>
      <c r="H202" s="46" t="s">
        <v>221</v>
      </c>
      <c r="I202" s="46" t="s">
        <v>86</v>
      </c>
      <c r="J202" s="46" t="s">
        <v>129</v>
      </c>
      <c r="K202" s="47" t="s">
        <v>298</v>
      </c>
      <c r="L202" s="85">
        <v>150000</v>
      </c>
      <c r="M202" s="80">
        <f t="shared" si="22"/>
        <v>127500</v>
      </c>
      <c r="N202" s="46">
        <v>2023</v>
      </c>
      <c r="O202" s="46">
        <v>2025</v>
      </c>
      <c r="P202" s="46"/>
      <c r="Q202" s="46"/>
      <c r="R202" s="46"/>
      <c r="S202" s="46"/>
      <c r="T202" s="46"/>
      <c r="U202" s="46"/>
      <c r="V202" s="46" t="s">
        <v>87</v>
      </c>
      <c r="W202" s="46"/>
      <c r="X202" s="46"/>
      <c r="Y202" s="45" t="s">
        <v>798</v>
      </c>
      <c r="Z202" s="46" t="s">
        <v>109</v>
      </c>
    </row>
    <row r="203" spans="1:26" ht="52" x14ac:dyDescent="0.35">
      <c r="A203" s="146"/>
      <c r="B203" s="159"/>
      <c r="C203" s="184"/>
      <c r="D203" s="153"/>
      <c r="E203" s="155"/>
      <c r="F203" s="153"/>
      <c r="G203" s="45" t="s">
        <v>530</v>
      </c>
      <c r="H203" s="46" t="s">
        <v>221</v>
      </c>
      <c r="I203" s="46" t="s">
        <v>86</v>
      </c>
      <c r="J203" s="46" t="s">
        <v>129</v>
      </c>
      <c r="K203" s="47" t="s">
        <v>531</v>
      </c>
      <c r="L203" s="85">
        <v>6000000</v>
      </c>
      <c r="M203" s="80">
        <f t="shared" si="22"/>
        <v>5100000</v>
      </c>
      <c r="N203" s="46">
        <v>2025</v>
      </c>
      <c r="O203" s="46">
        <v>2027</v>
      </c>
      <c r="P203" s="46"/>
      <c r="Q203" s="46"/>
      <c r="R203" s="46"/>
      <c r="S203" s="46"/>
      <c r="T203" s="46"/>
      <c r="U203" s="46"/>
      <c r="V203" s="46"/>
      <c r="W203" s="46"/>
      <c r="X203" s="46"/>
      <c r="Y203" s="45" t="s">
        <v>110</v>
      </c>
      <c r="Z203" s="46"/>
    </row>
    <row r="204" spans="1:26" ht="65" x14ac:dyDescent="0.35">
      <c r="A204" s="181"/>
      <c r="B204" s="182"/>
      <c r="C204" s="185"/>
      <c r="D204" s="187"/>
      <c r="E204" s="188"/>
      <c r="F204" s="187"/>
      <c r="G204" s="45" t="s">
        <v>532</v>
      </c>
      <c r="H204" s="46" t="s">
        <v>221</v>
      </c>
      <c r="I204" s="46" t="s">
        <v>86</v>
      </c>
      <c r="J204" s="46" t="s">
        <v>129</v>
      </c>
      <c r="K204" s="47" t="s">
        <v>533</v>
      </c>
      <c r="L204" s="85">
        <v>10000000</v>
      </c>
      <c r="M204" s="80">
        <f t="shared" si="22"/>
        <v>8500000</v>
      </c>
      <c r="N204" s="46">
        <v>2025</v>
      </c>
      <c r="O204" s="46">
        <v>2027</v>
      </c>
      <c r="P204" s="46" t="s">
        <v>87</v>
      </c>
      <c r="Q204" s="46" t="s">
        <v>87</v>
      </c>
      <c r="R204" s="46" t="s">
        <v>87</v>
      </c>
      <c r="S204" s="46" t="s">
        <v>87</v>
      </c>
      <c r="T204" s="46"/>
      <c r="U204" s="46"/>
      <c r="V204" s="46" t="s">
        <v>87</v>
      </c>
      <c r="W204" s="46"/>
      <c r="X204" s="46"/>
      <c r="Y204" s="45" t="s">
        <v>110</v>
      </c>
      <c r="Z204" s="46"/>
    </row>
    <row r="205" spans="1:26" ht="149.25" customHeight="1" x14ac:dyDescent="0.35">
      <c r="A205" s="145">
        <v>15</v>
      </c>
      <c r="B205" s="158" t="s">
        <v>71</v>
      </c>
      <c r="C205" s="195"/>
      <c r="D205" s="152">
        <v>25485920</v>
      </c>
      <c r="E205" s="154">
        <v>691005371</v>
      </c>
      <c r="F205" s="152">
        <v>691005371</v>
      </c>
      <c r="G205" s="51" t="s">
        <v>799</v>
      </c>
      <c r="H205" s="44" t="s">
        <v>85</v>
      </c>
      <c r="I205" s="44" t="s">
        <v>86</v>
      </c>
      <c r="J205" s="44" t="s">
        <v>86</v>
      </c>
      <c r="K205" s="91" t="s">
        <v>800</v>
      </c>
      <c r="L205" s="94">
        <v>15000000</v>
      </c>
      <c r="M205" s="71">
        <f t="shared" si="22"/>
        <v>12750000</v>
      </c>
      <c r="N205" s="44">
        <v>2020</v>
      </c>
      <c r="O205" s="51" t="s">
        <v>581</v>
      </c>
      <c r="P205" s="44" t="s">
        <v>87</v>
      </c>
      <c r="Q205" s="44" t="s">
        <v>87</v>
      </c>
      <c r="R205" s="44" t="s">
        <v>87</v>
      </c>
      <c r="S205" s="44" t="s">
        <v>87</v>
      </c>
      <c r="T205" s="44"/>
      <c r="U205" s="44"/>
      <c r="V205" s="44"/>
      <c r="W205" s="44"/>
      <c r="X205" s="44" t="s">
        <v>87</v>
      </c>
      <c r="Y205" s="51" t="s">
        <v>135</v>
      </c>
      <c r="Z205" s="44" t="s">
        <v>109</v>
      </c>
    </row>
    <row r="206" spans="1:26" ht="148.5" customHeight="1" x14ac:dyDescent="0.35">
      <c r="A206" s="146"/>
      <c r="B206" s="159"/>
      <c r="C206" s="196"/>
      <c r="D206" s="153"/>
      <c r="E206" s="155"/>
      <c r="F206" s="153"/>
      <c r="G206" s="45" t="s">
        <v>526</v>
      </c>
      <c r="H206" s="44" t="s">
        <v>85</v>
      </c>
      <c r="I206" s="44" t="s">
        <v>86</v>
      </c>
      <c r="J206" s="44" t="s">
        <v>86</v>
      </c>
      <c r="K206" s="52" t="s">
        <v>801</v>
      </c>
      <c r="L206" s="84" t="s">
        <v>802</v>
      </c>
      <c r="M206" s="71">
        <f>25000000*0.85</f>
        <v>21250000</v>
      </c>
      <c r="N206" s="45" t="s">
        <v>803</v>
      </c>
      <c r="O206" s="45" t="s">
        <v>575</v>
      </c>
      <c r="P206" s="44" t="s">
        <v>87</v>
      </c>
      <c r="Q206" s="44" t="s">
        <v>87</v>
      </c>
      <c r="R206" s="44" t="s">
        <v>87</v>
      </c>
      <c r="S206" s="44" t="s">
        <v>87</v>
      </c>
      <c r="T206" s="44"/>
      <c r="U206" s="44"/>
      <c r="V206" s="44"/>
      <c r="W206" s="44" t="s">
        <v>87</v>
      </c>
      <c r="X206" s="44" t="s">
        <v>87</v>
      </c>
      <c r="Y206" s="51" t="s">
        <v>804</v>
      </c>
      <c r="Z206" s="44" t="s">
        <v>109</v>
      </c>
    </row>
    <row r="207" spans="1:26" ht="117.65" customHeight="1" x14ac:dyDescent="0.35">
      <c r="A207" s="146"/>
      <c r="B207" s="159"/>
      <c r="C207" s="196"/>
      <c r="D207" s="153"/>
      <c r="E207" s="155"/>
      <c r="F207" s="153"/>
      <c r="G207" s="54" t="s">
        <v>136</v>
      </c>
      <c r="H207" s="55" t="s">
        <v>85</v>
      </c>
      <c r="I207" s="55" t="s">
        <v>86</v>
      </c>
      <c r="J207" s="55" t="s">
        <v>86</v>
      </c>
      <c r="K207" s="99" t="s">
        <v>420</v>
      </c>
      <c r="L207" s="59" t="s">
        <v>421</v>
      </c>
      <c r="M207" s="72">
        <v>12750000</v>
      </c>
      <c r="N207" s="55">
        <v>2022</v>
      </c>
      <c r="O207" s="55">
        <v>2027</v>
      </c>
      <c r="P207" s="55" t="s">
        <v>87</v>
      </c>
      <c r="Q207" s="55" t="s">
        <v>87</v>
      </c>
      <c r="R207" s="55" t="s">
        <v>87</v>
      </c>
      <c r="S207" s="55" t="s">
        <v>87</v>
      </c>
      <c r="T207" s="55"/>
      <c r="U207" s="55"/>
      <c r="V207" s="55"/>
      <c r="W207" s="55"/>
      <c r="X207" s="55" t="s">
        <v>87</v>
      </c>
      <c r="Y207" s="55" t="s">
        <v>137</v>
      </c>
      <c r="Z207" s="55" t="s">
        <v>109</v>
      </c>
    </row>
    <row r="208" spans="1:26" ht="104" x14ac:dyDescent="0.35">
      <c r="A208" s="146"/>
      <c r="B208" s="159"/>
      <c r="C208" s="196"/>
      <c r="D208" s="153"/>
      <c r="E208" s="155"/>
      <c r="F208" s="153"/>
      <c r="G208" s="54" t="s">
        <v>312</v>
      </c>
      <c r="H208" s="55" t="s">
        <v>85</v>
      </c>
      <c r="I208" s="55" t="s">
        <v>86</v>
      </c>
      <c r="J208" s="55" t="s">
        <v>86</v>
      </c>
      <c r="K208" s="56" t="s">
        <v>313</v>
      </c>
      <c r="L208" s="92">
        <v>90000000</v>
      </c>
      <c r="M208" s="72">
        <f>L208*0.85</f>
        <v>76500000</v>
      </c>
      <c r="N208" s="55">
        <v>2021</v>
      </c>
      <c r="O208" s="55">
        <v>2027</v>
      </c>
      <c r="P208" s="55" t="s">
        <v>87</v>
      </c>
      <c r="Q208" s="55" t="s">
        <v>87</v>
      </c>
      <c r="R208" s="55" t="s">
        <v>87</v>
      </c>
      <c r="S208" s="55" t="s">
        <v>87</v>
      </c>
      <c r="T208" s="55"/>
      <c r="U208" s="55" t="s">
        <v>87</v>
      </c>
      <c r="V208" s="55" t="s">
        <v>87</v>
      </c>
      <c r="W208" s="55"/>
      <c r="X208" s="55"/>
      <c r="Y208" s="55" t="s">
        <v>110</v>
      </c>
      <c r="Z208" s="55" t="s">
        <v>109</v>
      </c>
    </row>
    <row r="209" spans="1:26" ht="243.75" customHeight="1" x14ac:dyDescent="0.35">
      <c r="A209" s="146"/>
      <c r="B209" s="159"/>
      <c r="C209" s="196"/>
      <c r="D209" s="153"/>
      <c r="E209" s="155"/>
      <c r="F209" s="153"/>
      <c r="G209" s="51" t="s">
        <v>805</v>
      </c>
      <c r="H209" s="44" t="s">
        <v>85</v>
      </c>
      <c r="I209" s="44" t="s">
        <v>86</v>
      </c>
      <c r="J209" s="44" t="s">
        <v>86</v>
      </c>
      <c r="K209" s="52" t="s">
        <v>806</v>
      </c>
      <c r="L209" s="84" t="s">
        <v>807</v>
      </c>
      <c r="M209" s="71">
        <f>80000000*0.85</f>
        <v>68000000</v>
      </c>
      <c r="N209" s="44">
        <v>2023</v>
      </c>
      <c r="O209" s="44">
        <v>2027</v>
      </c>
      <c r="P209" s="44" t="s">
        <v>87</v>
      </c>
      <c r="Q209" s="44" t="s">
        <v>87</v>
      </c>
      <c r="R209" s="44" t="s">
        <v>87</v>
      </c>
      <c r="S209" s="44" t="s">
        <v>87</v>
      </c>
      <c r="T209" s="44"/>
      <c r="U209" s="44" t="s">
        <v>87</v>
      </c>
      <c r="V209" s="44" t="s">
        <v>87</v>
      </c>
      <c r="W209" s="44" t="s">
        <v>87</v>
      </c>
      <c r="X209" s="44" t="s">
        <v>87</v>
      </c>
      <c r="Y209" s="44" t="s">
        <v>314</v>
      </c>
      <c r="Z209" s="44" t="s">
        <v>109</v>
      </c>
    </row>
    <row r="210" spans="1:26" ht="75" customHeight="1" x14ac:dyDescent="0.35">
      <c r="A210" s="146"/>
      <c r="B210" s="159"/>
      <c r="C210" s="196"/>
      <c r="D210" s="153"/>
      <c r="E210" s="155"/>
      <c r="F210" s="153"/>
      <c r="G210" s="51" t="s">
        <v>444</v>
      </c>
      <c r="H210" s="44" t="s">
        <v>85</v>
      </c>
      <c r="I210" s="44" t="s">
        <v>86</v>
      </c>
      <c r="J210" s="44" t="s">
        <v>86</v>
      </c>
      <c r="K210" s="52" t="s">
        <v>445</v>
      </c>
      <c r="L210" s="84">
        <v>5000000</v>
      </c>
      <c r="M210" s="71">
        <f>5000000*0.85</f>
        <v>4250000</v>
      </c>
      <c r="N210" s="44">
        <v>2024</v>
      </c>
      <c r="O210" s="44">
        <v>2026</v>
      </c>
      <c r="P210" s="44"/>
      <c r="Q210" s="44"/>
      <c r="R210" s="44"/>
      <c r="S210" s="44" t="s">
        <v>87</v>
      </c>
      <c r="T210" s="44"/>
      <c r="U210" s="44"/>
      <c r="V210" s="44"/>
      <c r="W210" s="44"/>
      <c r="X210" s="44" t="s">
        <v>87</v>
      </c>
      <c r="Y210" s="51" t="s">
        <v>446</v>
      </c>
      <c r="Z210" s="44" t="s">
        <v>109</v>
      </c>
    </row>
    <row r="211" spans="1:26" ht="59.25" customHeight="1" x14ac:dyDescent="0.35">
      <c r="A211" s="146"/>
      <c r="B211" s="159"/>
      <c r="C211" s="196"/>
      <c r="D211" s="153"/>
      <c r="E211" s="155"/>
      <c r="F211" s="153"/>
      <c r="G211" s="51" t="s">
        <v>447</v>
      </c>
      <c r="H211" s="44" t="s">
        <v>85</v>
      </c>
      <c r="I211" s="44" t="s">
        <v>86</v>
      </c>
      <c r="J211" s="44" t="s">
        <v>86</v>
      </c>
      <c r="K211" s="52" t="s">
        <v>448</v>
      </c>
      <c r="L211" s="84">
        <v>15000000</v>
      </c>
      <c r="M211" s="71">
        <f>15000000*0.85</f>
        <v>12750000</v>
      </c>
      <c r="N211" s="44">
        <v>2025</v>
      </c>
      <c r="O211" s="44">
        <v>2027</v>
      </c>
      <c r="P211" s="44" t="s">
        <v>87</v>
      </c>
      <c r="Q211" s="44" t="s">
        <v>87</v>
      </c>
      <c r="R211" s="44" t="s">
        <v>87</v>
      </c>
      <c r="S211" s="44" t="s">
        <v>87</v>
      </c>
      <c r="T211" s="44"/>
      <c r="U211" s="44"/>
      <c r="V211" s="44"/>
      <c r="W211" s="44"/>
      <c r="X211" s="44"/>
      <c r="Y211" s="51" t="s">
        <v>446</v>
      </c>
      <c r="Z211" s="44" t="s">
        <v>109</v>
      </c>
    </row>
    <row r="212" spans="1:26" ht="90.75" customHeight="1" x14ac:dyDescent="0.35">
      <c r="A212" s="146"/>
      <c r="B212" s="159"/>
      <c r="C212" s="196"/>
      <c r="D212" s="153"/>
      <c r="E212" s="155"/>
      <c r="F212" s="153"/>
      <c r="G212" s="104" t="s">
        <v>831</v>
      </c>
      <c r="H212" s="106" t="s">
        <v>85</v>
      </c>
      <c r="I212" s="106" t="s">
        <v>86</v>
      </c>
      <c r="J212" s="106" t="s">
        <v>86</v>
      </c>
      <c r="K212" s="105" t="s">
        <v>832</v>
      </c>
      <c r="L212" s="117">
        <v>50000000</v>
      </c>
      <c r="M212" s="118">
        <v>40000000</v>
      </c>
      <c r="N212" s="106">
        <v>2026</v>
      </c>
      <c r="O212" s="106">
        <v>2028</v>
      </c>
      <c r="P212" s="106"/>
      <c r="Q212" s="106"/>
      <c r="R212" s="106"/>
      <c r="S212" s="106"/>
      <c r="T212" s="106"/>
      <c r="U212" s="106"/>
      <c r="V212" s="106"/>
      <c r="W212" s="106"/>
      <c r="X212" s="106"/>
      <c r="Y212" s="104" t="s">
        <v>537</v>
      </c>
      <c r="Z212" s="106" t="s">
        <v>109</v>
      </c>
    </row>
    <row r="213" spans="1:26" ht="79.5" customHeight="1" x14ac:dyDescent="0.35">
      <c r="A213" s="181"/>
      <c r="B213" s="182"/>
      <c r="C213" s="197"/>
      <c r="D213" s="187"/>
      <c r="E213" s="188"/>
      <c r="F213" s="187"/>
      <c r="G213" s="104" t="s">
        <v>833</v>
      </c>
      <c r="H213" s="106" t="s">
        <v>85</v>
      </c>
      <c r="I213" s="106" t="s">
        <v>86</v>
      </c>
      <c r="J213" s="106" t="s">
        <v>86</v>
      </c>
      <c r="K213" s="105" t="s">
        <v>834</v>
      </c>
      <c r="L213" s="117">
        <v>45000000</v>
      </c>
      <c r="M213" s="116">
        <f>45000000*85%</f>
        <v>38250000</v>
      </c>
      <c r="N213" s="106">
        <v>2026</v>
      </c>
      <c r="O213" s="106">
        <v>2028</v>
      </c>
      <c r="P213" s="106"/>
      <c r="Q213" s="106"/>
      <c r="R213" s="106"/>
      <c r="S213" s="106"/>
      <c r="T213" s="106"/>
      <c r="U213" s="106"/>
      <c r="V213" s="106"/>
      <c r="W213" s="106"/>
      <c r="X213" s="106"/>
      <c r="Y213" s="104" t="s">
        <v>537</v>
      </c>
      <c r="Z213" s="106" t="s">
        <v>109</v>
      </c>
    </row>
    <row r="214" spans="1:26" ht="39" x14ac:dyDescent="0.35">
      <c r="A214" s="148">
        <v>16</v>
      </c>
      <c r="B214" s="149" t="s">
        <v>72</v>
      </c>
      <c r="C214" s="180"/>
      <c r="D214" s="167">
        <v>4677846</v>
      </c>
      <c r="E214" s="170">
        <v>691009406</v>
      </c>
      <c r="F214" s="167">
        <v>691009406</v>
      </c>
      <c r="G214" s="51" t="s">
        <v>138</v>
      </c>
      <c r="H214" s="44" t="s">
        <v>85</v>
      </c>
      <c r="I214" s="44" t="s">
        <v>86</v>
      </c>
      <c r="J214" s="44" t="s">
        <v>86</v>
      </c>
      <c r="K214" s="52" t="s">
        <v>139</v>
      </c>
      <c r="L214" s="94">
        <v>400000</v>
      </c>
      <c r="M214" s="71">
        <f>L214*0.85</f>
        <v>340000</v>
      </c>
      <c r="N214" s="44">
        <v>2018</v>
      </c>
      <c r="O214" s="44">
        <v>2023</v>
      </c>
      <c r="P214" s="44" t="s">
        <v>87</v>
      </c>
      <c r="Q214" s="44" t="s">
        <v>87</v>
      </c>
      <c r="R214" s="44" t="s">
        <v>87</v>
      </c>
      <c r="S214" s="44" t="s">
        <v>87</v>
      </c>
      <c r="T214" s="44" t="s">
        <v>87</v>
      </c>
      <c r="U214" s="55" t="s">
        <v>109</v>
      </c>
      <c r="V214" s="54" t="s">
        <v>808</v>
      </c>
      <c r="W214" s="44"/>
      <c r="X214" s="44"/>
      <c r="Y214" s="51" t="s">
        <v>140</v>
      </c>
      <c r="Z214" s="44" t="s">
        <v>109</v>
      </c>
    </row>
    <row r="215" spans="1:26" ht="52" x14ac:dyDescent="0.35">
      <c r="A215" s="148"/>
      <c r="B215" s="149"/>
      <c r="C215" s="180"/>
      <c r="D215" s="167"/>
      <c r="E215" s="170"/>
      <c r="F215" s="167"/>
      <c r="G215" s="54" t="s">
        <v>141</v>
      </c>
      <c r="H215" s="55" t="s">
        <v>85</v>
      </c>
      <c r="I215" s="55" t="s">
        <v>86</v>
      </c>
      <c r="J215" s="55" t="s">
        <v>86</v>
      </c>
      <c r="K215" s="56" t="s">
        <v>142</v>
      </c>
      <c r="L215" s="92">
        <v>200000</v>
      </c>
      <c r="M215" s="72">
        <f>L215*0.85</f>
        <v>170000</v>
      </c>
      <c r="N215" s="55">
        <v>2020</v>
      </c>
      <c r="O215" s="55">
        <v>2025</v>
      </c>
      <c r="P215" s="55" t="s">
        <v>87</v>
      </c>
      <c r="Q215" s="55" t="s">
        <v>87</v>
      </c>
      <c r="R215" s="55" t="s">
        <v>87</v>
      </c>
      <c r="S215" s="55" t="s">
        <v>87</v>
      </c>
      <c r="T215" s="55"/>
      <c r="U215" s="55"/>
      <c r="V215" s="55"/>
      <c r="W215" s="55"/>
      <c r="X215" s="55"/>
      <c r="Y215" s="54" t="s">
        <v>110</v>
      </c>
      <c r="Z215" s="55" t="s">
        <v>109</v>
      </c>
    </row>
    <row r="216" spans="1:26" ht="96" customHeight="1" x14ac:dyDescent="0.35">
      <c r="A216" s="25">
        <v>17</v>
      </c>
      <c r="B216" s="23" t="s">
        <v>80</v>
      </c>
      <c r="C216" s="17"/>
      <c r="D216" s="21">
        <v>62209485</v>
      </c>
      <c r="E216" s="22">
        <v>600023630</v>
      </c>
      <c r="F216" s="21">
        <v>600023630</v>
      </c>
      <c r="G216" s="100"/>
      <c r="H216" s="100"/>
      <c r="I216" s="100"/>
      <c r="J216" s="100"/>
      <c r="K216" s="97"/>
      <c r="L216" s="101"/>
      <c r="M216" s="68"/>
      <c r="N216" s="68"/>
      <c r="O216" s="68"/>
      <c r="P216" s="68"/>
      <c r="Q216" s="68"/>
      <c r="R216" s="68"/>
      <c r="S216" s="68"/>
      <c r="T216" s="68"/>
      <c r="U216" s="68"/>
      <c r="V216" s="68"/>
      <c r="W216" s="68"/>
      <c r="X216" s="68"/>
      <c r="Y216" s="68"/>
      <c r="Z216" s="68"/>
    </row>
    <row r="217" spans="1:26" ht="110.25" customHeight="1" x14ac:dyDescent="0.35">
      <c r="A217" s="130">
        <v>18</v>
      </c>
      <c r="B217" s="129" t="s">
        <v>81</v>
      </c>
      <c r="C217" s="17"/>
      <c r="D217" s="27">
        <v>63125382</v>
      </c>
      <c r="E217" s="42">
        <v>110010671</v>
      </c>
      <c r="F217" s="27">
        <v>600023648</v>
      </c>
      <c r="G217" s="107" t="s">
        <v>527</v>
      </c>
      <c r="H217" s="107" t="s">
        <v>85</v>
      </c>
      <c r="I217" s="107" t="s">
        <v>86</v>
      </c>
      <c r="J217" s="107" t="s">
        <v>86</v>
      </c>
      <c r="K217" s="108" t="s">
        <v>528</v>
      </c>
      <c r="L217" s="109">
        <v>2000000</v>
      </c>
      <c r="M217" s="109">
        <v>1700000</v>
      </c>
      <c r="N217" s="110">
        <v>2025</v>
      </c>
      <c r="O217" s="110">
        <v>2027</v>
      </c>
      <c r="P217" s="110"/>
      <c r="Q217" s="110" t="s">
        <v>87</v>
      </c>
      <c r="R217" s="110" t="s">
        <v>87</v>
      </c>
      <c r="S217" s="110" t="s">
        <v>87</v>
      </c>
      <c r="T217" s="110"/>
      <c r="U217" s="110"/>
      <c r="V217" s="110"/>
      <c r="W217" s="110" t="s">
        <v>87</v>
      </c>
      <c r="X217" s="110"/>
      <c r="Y217" s="110" t="s">
        <v>110</v>
      </c>
      <c r="Z217" s="110" t="s">
        <v>529</v>
      </c>
    </row>
    <row r="218" spans="1:26" ht="286.5" x14ac:dyDescent="0.35">
      <c r="A218" s="128">
        <v>19</v>
      </c>
      <c r="B218" s="134" t="s">
        <v>835</v>
      </c>
      <c r="C218" s="135"/>
      <c r="D218" s="136">
        <v>21770778</v>
      </c>
      <c r="E218" s="140">
        <v>181144506</v>
      </c>
      <c r="F218" s="141">
        <v>691018014</v>
      </c>
      <c r="G218" s="137" t="s">
        <v>838</v>
      </c>
      <c r="H218" s="137" t="s">
        <v>85</v>
      </c>
      <c r="I218" s="137" t="s">
        <v>86</v>
      </c>
      <c r="J218" s="137" t="s">
        <v>836</v>
      </c>
      <c r="K218" s="139" t="s">
        <v>841</v>
      </c>
      <c r="L218" s="138">
        <v>50000000</v>
      </c>
      <c r="M218" s="138">
        <v>40000000</v>
      </c>
      <c r="N218" s="132">
        <v>2027</v>
      </c>
      <c r="O218" s="132">
        <v>2028</v>
      </c>
      <c r="P218" s="133" t="s">
        <v>87</v>
      </c>
      <c r="Q218" s="133" t="s">
        <v>87</v>
      </c>
      <c r="R218" s="133" t="s">
        <v>87</v>
      </c>
      <c r="S218" s="133" t="s">
        <v>87</v>
      </c>
      <c r="T218" s="133"/>
      <c r="U218" s="133" t="s">
        <v>87</v>
      </c>
      <c r="V218" s="133"/>
      <c r="W218" s="133" t="s">
        <v>87</v>
      </c>
      <c r="X218" s="133" t="s">
        <v>87</v>
      </c>
      <c r="Y218" s="131" t="s">
        <v>837</v>
      </c>
      <c r="Z218" s="132" t="s">
        <v>110</v>
      </c>
    </row>
    <row r="224" spans="1:26" s="9" customFormat="1" x14ac:dyDescent="0.35"/>
    <row r="225" spans="1:9" s="9" customFormat="1" x14ac:dyDescent="0.35"/>
    <row r="226" spans="1:9" x14ac:dyDescent="0.35">
      <c r="A226" s="9"/>
      <c r="B226" s="9"/>
      <c r="C226" s="9"/>
      <c r="D226" s="9"/>
      <c r="E226" s="9"/>
      <c r="F226" s="9"/>
      <c r="G226" s="9"/>
      <c r="H226" s="9"/>
      <c r="I226" s="9"/>
    </row>
    <row r="227" spans="1:9" s="9" customFormat="1" x14ac:dyDescent="0.35"/>
    <row r="228" spans="1:9" s="12" customFormat="1" x14ac:dyDescent="0.35">
      <c r="A228" s="9"/>
      <c r="B228" s="9"/>
      <c r="C228" s="9"/>
      <c r="D228" s="9"/>
      <c r="E228" s="9"/>
      <c r="F228" s="9"/>
      <c r="G228" s="9"/>
      <c r="H228" s="9"/>
      <c r="I228" s="9"/>
    </row>
  </sheetData>
  <mergeCells count="137">
    <mergeCell ref="A170:A185"/>
    <mergeCell ref="B170:B185"/>
    <mergeCell ref="C170:C185"/>
    <mergeCell ref="D170:D185"/>
    <mergeCell ref="E170:E185"/>
    <mergeCell ref="F170:F185"/>
    <mergeCell ref="A142:A157"/>
    <mergeCell ref="B142:B157"/>
    <mergeCell ref="C142:C157"/>
    <mergeCell ref="D142:D157"/>
    <mergeCell ref="E142:E157"/>
    <mergeCell ref="F142:F157"/>
    <mergeCell ref="A158:A169"/>
    <mergeCell ref="B158:B169"/>
    <mergeCell ref="C158:C169"/>
    <mergeCell ref="D158:D169"/>
    <mergeCell ref="E158:E169"/>
    <mergeCell ref="F158:F169"/>
    <mergeCell ref="A113:A127"/>
    <mergeCell ref="B113:B127"/>
    <mergeCell ref="C113:C127"/>
    <mergeCell ref="D113:D127"/>
    <mergeCell ref="E113:E127"/>
    <mergeCell ref="F113:F127"/>
    <mergeCell ref="A99:A112"/>
    <mergeCell ref="B99:B112"/>
    <mergeCell ref="A128:A141"/>
    <mergeCell ref="B128:B141"/>
    <mergeCell ref="C128:C141"/>
    <mergeCell ref="D128:D141"/>
    <mergeCell ref="E128:E141"/>
    <mergeCell ref="F128:F141"/>
    <mergeCell ref="A70:A77"/>
    <mergeCell ref="B70:B77"/>
    <mergeCell ref="D70:D77"/>
    <mergeCell ref="E70:E77"/>
    <mergeCell ref="F70:F77"/>
    <mergeCell ref="A78:A98"/>
    <mergeCell ref="B78:B98"/>
    <mergeCell ref="C78:C98"/>
    <mergeCell ref="D78:D98"/>
    <mergeCell ref="E78:E98"/>
    <mergeCell ref="F78:F98"/>
    <mergeCell ref="D193:D194"/>
    <mergeCell ref="E193:E194"/>
    <mergeCell ref="F193:F194"/>
    <mergeCell ref="C205:C213"/>
    <mergeCell ref="D205:D213"/>
    <mergeCell ref="E205:E213"/>
    <mergeCell ref="F205:F213"/>
    <mergeCell ref="A5:A24"/>
    <mergeCell ref="B5:B24"/>
    <mergeCell ref="C5:C24"/>
    <mergeCell ref="D5:D24"/>
    <mergeCell ref="E5:E24"/>
    <mergeCell ref="F5:F24"/>
    <mergeCell ref="A25:A50"/>
    <mergeCell ref="B25:B50"/>
    <mergeCell ref="C25:C50"/>
    <mergeCell ref="D25:D50"/>
    <mergeCell ref="E25:E50"/>
    <mergeCell ref="F25:F50"/>
    <mergeCell ref="A51:A69"/>
    <mergeCell ref="B51:B69"/>
    <mergeCell ref="C51:C69"/>
    <mergeCell ref="D51:D69"/>
    <mergeCell ref="E51:E69"/>
    <mergeCell ref="H2:H4"/>
    <mergeCell ref="W3:W4"/>
    <mergeCell ref="I2:I4"/>
    <mergeCell ref="K2:K4"/>
    <mergeCell ref="H142:H144"/>
    <mergeCell ref="B2:F2"/>
    <mergeCell ref="G129:G131"/>
    <mergeCell ref="H129:H131"/>
    <mergeCell ref="G101:G103"/>
    <mergeCell ref="G142:G144"/>
    <mergeCell ref="H101:H103"/>
    <mergeCell ref="I101:I103"/>
    <mergeCell ref="C70:C77"/>
    <mergeCell ref="J142:J144"/>
    <mergeCell ref="I129:I131"/>
    <mergeCell ref="J129:J131"/>
    <mergeCell ref="J101:J103"/>
    <mergeCell ref="F51:F69"/>
    <mergeCell ref="C99:C112"/>
    <mergeCell ref="D99:D112"/>
    <mergeCell ref="E99:E112"/>
    <mergeCell ref="F99:F112"/>
    <mergeCell ref="A214:A215"/>
    <mergeCell ref="F214:F215"/>
    <mergeCell ref="I142:I144"/>
    <mergeCell ref="D214:D215"/>
    <mergeCell ref="E214:E215"/>
    <mergeCell ref="B214:B215"/>
    <mergeCell ref="C214:C215"/>
    <mergeCell ref="A193:A194"/>
    <mergeCell ref="B193:B194"/>
    <mergeCell ref="A205:A213"/>
    <mergeCell ref="B205:B213"/>
    <mergeCell ref="A195:A204"/>
    <mergeCell ref="B195:B204"/>
    <mergeCell ref="C195:C204"/>
    <mergeCell ref="D195:D204"/>
    <mergeCell ref="E195:E204"/>
    <mergeCell ref="F195:F204"/>
    <mergeCell ref="A186:A192"/>
    <mergeCell ref="B186:B192"/>
    <mergeCell ref="C186:C192"/>
    <mergeCell ref="D186:D192"/>
    <mergeCell ref="E186:E192"/>
    <mergeCell ref="F186:F192"/>
    <mergeCell ref="C193:C19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L2:M2"/>
    <mergeCell ref="N2:O2"/>
    <mergeCell ref="Y2:Z2"/>
    <mergeCell ref="Y3:Y4"/>
    <mergeCell ref="Z3:Z4"/>
    <mergeCell ref="L3:L4"/>
    <mergeCell ref="M3:M4"/>
    <mergeCell ref="N3:N4"/>
    <mergeCell ref="O3:O4"/>
  </mergeCells>
  <pageMargins left="0.23622047244094491" right="0.23622047244094491" top="0.74803149606299213" bottom="0.51181102362204722" header="0.31496062992125984" footer="0.31496062992125984"/>
  <pageSetup paperSize="8" scale="57" fitToHeight="0" orientation="landscape" r:id="rId1"/>
  <headerFooter>
    <oddFooter>Stránka &amp;P z &amp;N</oddFooter>
  </headerFooter>
  <rowBreaks count="12" manualBreakCount="12">
    <brk id="24" max="16383" man="1"/>
    <brk id="39" max="25" man="1"/>
    <brk id="50" max="16383" man="1"/>
    <brk id="69" max="25" man="1"/>
    <brk id="77" max="16383" man="1"/>
    <brk id="98" max="16383" man="1"/>
    <brk id="112" max="16383" man="1"/>
    <brk id="127" max="16383" man="1"/>
    <brk id="141" max="16383" man="1"/>
    <brk id="157" max="16383" man="1"/>
    <brk id="185" max="16383" man="1"/>
    <brk id="20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view="pageBreakPreview" topLeftCell="B4" zoomScale="85" zoomScaleNormal="115" zoomScaleSheetLayoutView="85" zoomScalePageLayoutView="85" workbookViewId="0">
      <selection activeCell="S11" sqref="S11"/>
    </sheetView>
  </sheetViews>
  <sheetFormatPr defaultColWidth="8.7265625" defaultRowHeight="14.5" x14ac:dyDescent="0.35"/>
  <cols>
    <col min="1" max="1" width="14.26953125" style="3" hidden="1" customWidth="1"/>
    <col min="2" max="2" width="7.26953125" style="3" customWidth="1"/>
    <col min="3" max="3" width="18.26953125" style="3" customWidth="1"/>
    <col min="4" max="4" width="17.54296875" style="3" customWidth="1"/>
    <col min="5" max="5" width="10.7265625" style="3" customWidth="1"/>
    <col min="6" max="6" width="22.26953125" style="3" customWidth="1"/>
    <col min="7" max="8" width="13.7265625" style="3" customWidth="1"/>
    <col min="9" max="9" width="16.7265625" style="3" customWidth="1"/>
    <col min="10" max="10" width="39.453125" style="3" customWidth="1"/>
    <col min="11" max="11" width="18.54296875" style="3" customWidth="1"/>
    <col min="12" max="12" width="17.26953125" style="3" customWidth="1"/>
    <col min="13" max="13" width="9" style="3" customWidth="1"/>
    <col min="14" max="14" width="8.7265625" style="3"/>
    <col min="15" max="18" width="11.1796875" style="3" customWidth="1"/>
    <col min="19" max="19" width="12.453125" style="15" customWidth="1"/>
    <col min="20" max="20" width="10.54296875" style="3" customWidth="1"/>
    <col min="21" max="21" width="21.26953125" style="3" customWidth="1"/>
    <col min="22" max="16384" width="8.7265625" style="3"/>
  </cols>
  <sheetData>
    <row r="1" spans="1:21" ht="21.75" customHeight="1" x14ac:dyDescent="0.45">
      <c r="A1" s="162" t="s">
        <v>42</v>
      </c>
      <c r="B1" s="162"/>
      <c r="C1" s="162"/>
      <c r="D1" s="162"/>
      <c r="E1" s="162"/>
      <c r="F1" s="162"/>
      <c r="G1" s="162"/>
      <c r="H1" s="162"/>
      <c r="I1" s="162"/>
      <c r="J1" s="162"/>
      <c r="K1" s="162"/>
      <c r="L1" s="162"/>
      <c r="M1" s="162"/>
      <c r="N1" s="162"/>
      <c r="O1" s="162"/>
      <c r="P1" s="162"/>
      <c r="Q1" s="162"/>
      <c r="R1" s="162"/>
      <c r="S1" s="162"/>
      <c r="T1" s="162"/>
    </row>
    <row r="2" spans="1:21" ht="37.5" customHeight="1" x14ac:dyDescent="0.35">
      <c r="A2" s="163" t="s">
        <v>43</v>
      </c>
      <c r="B2" s="163" t="s">
        <v>12</v>
      </c>
      <c r="C2" s="164" t="s">
        <v>44</v>
      </c>
      <c r="D2" s="164"/>
      <c r="E2" s="164"/>
      <c r="F2" s="165" t="s">
        <v>14</v>
      </c>
      <c r="G2" s="161" t="s">
        <v>36</v>
      </c>
      <c r="H2" s="161" t="s">
        <v>54</v>
      </c>
      <c r="I2" s="161" t="s">
        <v>16</v>
      </c>
      <c r="J2" s="163" t="s">
        <v>45</v>
      </c>
      <c r="K2" s="166" t="s">
        <v>46</v>
      </c>
      <c r="L2" s="166"/>
      <c r="M2" s="160" t="s">
        <v>19</v>
      </c>
      <c r="N2" s="160"/>
      <c r="O2" s="210" t="s">
        <v>47</v>
      </c>
      <c r="P2" s="210"/>
      <c r="Q2" s="210"/>
      <c r="R2" s="210"/>
      <c r="S2" s="160" t="s">
        <v>21</v>
      </c>
      <c r="T2" s="160"/>
    </row>
    <row r="3" spans="1:21" ht="22.4" customHeight="1" x14ac:dyDescent="0.35">
      <c r="A3" s="163"/>
      <c r="B3" s="163"/>
      <c r="C3" s="163" t="s">
        <v>48</v>
      </c>
      <c r="D3" s="163" t="s">
        <v>49</v>
      </c>
      <c r="E3" s="163" t="s">
        <v>50</v>
      </c>
      <c r="F3" s="165"/>
      <c r="G3" s="161"/>
      <c r="H3" s="161"/>
      <c r="I3" s="161"/>
      <c r="J3" s="163"/>
      <c r="K3" s="178" t="s">
        <v>51</v>
      </c>
      <c r="L3" s="178" t="s">
        <v>28</v>
      </c>
      <c r="M3" s="178" t="s">
        <v>29</v>
      </c>
      <c r="N3" s="178" t="s">
        <v>30</v>
      </c>
      <c r="O3" s="177" t="s">
        <v>38</v>
      </c>
      <c r="P3" s="177"/>
      <c r="Q3" s="177"/>
      <c r="R3" s="177"/>
      <c r="S3" s="178" t="s">
        <v>309</v>
      </c>
      <c r="T3" s="178" t="s">
        <v>34</v>
      </c>
    </row>
    <row r="4" spans="1:21" ht="97.5" customHeight="1" x14ac:dyDescent="0.35">
      <c r="A4" s="163"/>
      <c r="B4" s="163"/>
      <c r="C4" s="163"/>
      <c r="D4" s="163"/>
      <c r="E4" s="163"/>
      <c r="F4" s="165"/>
      <c r="G4" s="161"/>
      <c r="H4" s="161"/>
      <c r="I4" s="161"/>
      <c r="J4" s="163"/>
      <c r="K4" s="178"/>
      <c r="L4" s="178"/>
      <c r="M4" s="178"/>
      <c r="N4" s="178"/>
      <c r="O4" s="33" t="s">
        <v>52</v>
      </c>
      <c r="P4" s="33" t="s">
        <v>305</v>
      </c>
      <c r="Q4" s="33" t="s">
        <v>41</v>
      </c>
      <c r="R4" s="33" t="s">
        <v>310</v>
      </c>
      <c r="S4" s="178"/>
      <c r="T4" s="178"/>
    </row>
    <row r="5" spans="1:21" ht="37.5" customHeight="1" x14ac:dyDescent="0.35">
      <c r="A5" s="43">
        <v>1</v>
      </c>
      <c r="B5" s="198">
        <v>1</v>
      </c>
      <c r="C5" s="158" t="s">
        <v>75</v>
      </c>
      <c r="D5" s="207" t="s">
        <v>332</v>
      </c>
      <c r="E5" s="152">
        <v>72059419</v>
      </c>
      <c r="F5" s="51" t="s">
        <v>467</v>
      </c>
      <c r="G5" s="46" t="s">
        <v>85</v>
      </c>
      <c r="H5" s="46" t="s">
        <v>86</v>
      </c>
      <c r="I5" s="46" t="s">
        <v>86</v>
      </c>
      <c r="J5" s="47" t="s">
        <v>479</v>
      </c>
      <c r="K5" s="85">
        <v>9000000</v>
      </c>
      <c r="L5" s="80">
        <f t="shared" ref="L5" si="0">K5*0.85</f>
        <v>7650000</v>
      </c>
      <c r="M5" s="44">
        <v>2026</v>
      </c>
      <c r="N5" s="44">
        <v>2028</v>
      </c>
      <c r="O5" s="100"/>
      <c r="P5" s="100"/>
      <c r="Q5" s="100"/>
      <c r="R5" s="100"/>
      <c r="S5" s="44" t="s">
        <v>110</v>
      </c>
      <c r="T5" s="44" t="s">
        <v>109</v>
      </c>
    </row>
    <row r="6" spans="1:21" ht="55.5" customHeight="1" x14ac:dyDescent="0.35">
      <c r="A6" s="43"/>
      <c r="B6" s="199"/>
      <c r="C6" s="159"/>
      <c r="D6" s="208"/>
      <c r="E6" s="153"/>
      <c r="F6" s="51" t="s">
        <v>481</v>
      </c>
      <c r="G6" s="46" t="s">
        <v>85</v>
      </c>
      <c r="H6" s="46" t="s">
        <v>86</v>
      </c>
      <c r="I6" s="46" t="s">
        <v>86</v>
      </c>
      <c r="J6" s="47" t="s">
        <v>480</v>
      </c>
      <c r="K6" s="85">
        <v>12000000</v>
      </c>
      <c r="L6" s="80">
        <f t="shared" ref="L6:L7" si="1">K6*0.85</f>
        <v>10200000</v>
      </c>
      <c r="M6" s="44">
        <v>2026</v>
      </c>
      <c r="N6" s="44">
        <v>2028</v>
      </c>
      <c r="O6" s="100"/>
      <c r="P6" s="100"/>
      <c r="Q6" s="100"/>
      <c r="R6" s="100"/>
      <c r="S6" s="44" t="s">
        <v>110</v>
      </c>
      <c r="T6" s="44"/>
    </row>
    <row r="7" spans="1:21" ht="37.5" customHeight="1" x14ac:dyDescent="0.35">
      <c r="A7" s="43"/>
      <c r="B7" s="200"/>
      <c r="C7" s="182"/>
      <c r="D7" s="209"/>
      <c r="E7" s="187"/>
      <c r="F7" s="51" t="s">
        <v>482</v>
      </c>
      <c r="G7" s="46" t="s">
        <v>85</v>
      </c>
      <c r="H7" s="46" t="s">
        <v>86</v>
      </c>
      <c r="I7" s="46" t="s">
        <v>86</v>
      </c>
      <c r="J7" s="47" t="s">
        <v>483</v>
      </c>
      <c r="K7" s="85">
        <v>9000000</v>
      </c>
      <c r="L7" s="80">
        <f t="shared" si="1"/>
        <v>7650000</v>
      </c>
      <c r="M7" s="44">
        <v>2026</v>
      </c>
      <c r="N7" s="44">
        <v>2028</v>
      </c>
      <c r="O7" s="100"/>
      <c r="P7" s="100"/>
      <c r="Q7" s="100"/>
      <c r="R7" s="100"/>
      <c r="S7" s="44" t="s">
        <v>110</v>
      </c>
      <c r="T7" s="44"/>
    </row>
    <row r="8" spans="1:21" ht="147" customHeight="1" x14ac:dyDescent="0.35">
      <c r="A8" s="43">
        <v>2</v>
      </c>
      <c r="B8" s="24">
        <v>2</v>
      </c>
      <c r="C8" s="16" t="s">
        <v>330</v>
      </c>
      <c r="D8" s="17"/>
      <c r="E8" s="38" t="s">
        <v>331</v>
      </c>
      <c r="F8" s="143" t="s">
        <v>151</v>
      </c>
      <c r="G8" s="132" t="s">
        <v>85</v>
      </c>
      <c r="H8" s="132" t="s">
        <v>86</v>
      </c>
      <c r="I8" s="132" t="s">
        <v>86</v>
      </c>
      <c r="J8" s="91" t="s">
        <v>809</v>
      </c>
      <c r="K8" s="77" t="s">
        <v>810</v>
      </c>
      <c r="L8" s="71">
        <v>17000000</v>
      </c>
      <c r="M8" s="54" t="s">
        <v>811</v>
      </c>
      <c r="N8" s="54" t="s">
        <v>616</v>
      </c>
      <c r="O8" s="44" t="s">
        <v>87</v>
      </c>
      <c r="P8" s="44"/>
      <c r="Q8" s="44"/>
      <c r="R8" s="44" t="s">
        <v>87</v>
      </c>
      <c r="S8" s="44"/>
      <c r="T8" s="44" t="s">
        <v>109</v>
      </c>
    </row>
    <row r="9" spans="1:21" ht="267" customHeight="1" x14ac:dyDescent="0.35">
      <c r="A9" s="43">
        <v>3</v>
      </c>
      <c r="B9" s="24">
        <v>3</v>
      </c>
      <c r="C9" s="23" t="s">
        <v>76</v>
      </c>
      <c r="D9" s="17"/>
      <c r="E9" s="21">
        <v>26672073</v>
      </c>
      <c r="F9" s="143" t="s">
        <v>152</v>
      </c>
      <c r="G9" s="132" t="s">
        <v>85</v>
      </c>
      <c r="H9" s="132" t="s">
        <v>86</v>
      </c>
      <c r="I9" s="132" t="s">
        <v>86</v>
      </c>
      <c r="J9" s="91" t="s">
        <v>295</v>
      </c>
      <c r="K9" s="59" t="s">
        <v>812</v>
      </c>
      <c r="L9" s="71">
        <v>5950000</v>
      </c>
      <c r="M9" s="51" t="s">
        <v>813</v>
      </c>
      <c r="N9" s="51" t="s">
        <v>575</v>
      </c>
      <c r="O9" s="44" t="s">
        <v>87</v>
      </c>
      <c r="P9" s="44" t="s">
        <v>87</v>
      </c>
      <c r="Q9" s="44" t="s">
        <v>87</v>
      </c>
      <c r="R9" s="44" t="s">
        <v>87</v>
      </c>
      <c r="S9" s="44"/>
      <c r="T9" s="44" t="s">
        <v>109</v>
      </c>
    </row>
    <row r="10" spans="1:21" ht="112.5" customHeight="1" x14ac:dyDescent="0.35">
      <c r="A10" s="43"/>
      <c r="B10" s="168">
        <v>4</v>
      </c>
      <c r="C10" s="149" t="s">
        <v>77</v>
      </c>
      <c r="D10" s="169"/>
      <c r="E10" s="167" t="s">
        <v>78</v>
      </c>
      <c r="F10" s="143" t="s">
        <v>153</v>
      </c>
      <c r="G10" s="132" t="s">
        <v>85</v>
      </c>
      <c r="H10" s="132" t="s">
        <v>86</v>
      </c>
      <c r="I10" s="132" t="s">
        <v>86</v>
      </c>
      <c r="J10" s="91" t="s">
        <v>154</v>
      </c>
      <c r="K10" s="102">
        <v>3500000</v>
      </c>
      <c r="L10" s="71">
        <f>K10*0.85</f>
        <v>2975000</v>
      </c>
      <c r="M10" s="44">
        <v>2020</v>
      </c>
      <c r="N10" s="44">
        <v>2023</v>
      </c>
      <c r="O10" s="44"/>
      <c r="P10" s="44" t="s">
        <v>87</v>
      </c>
      <c r="Q10" s="44" t="s">
        <v>87</v>
      </c>
      <c r="R10" s="44" t="s">
        <v>87</v>
      </c>
      <c r="S10" s="44"/>
      <c r="T10" s="44" t="s">
        <v>109</v>
      </c>
    </row>
    <row r="11" spans="1:21" ht="69.75" customHeight="1" x14ac:dyDescent="0.35">
      <c r="A11" s="43"/>
      <c r="B11" s="168"/>
      <c r="C11" s="149"/>
      <c r="D11" s="169"/>
      <c r="E11" s="167"/>
      <c r="F11" s="144" t="s">
        <v>849</v>
      </c>
      <c r="G11" s="132" t="s">
        <v>85</v>
      </c>
      <c r="H11" s="132" t="s">
        <v>86</v>
      </c>
      <c r="I11" s="132" t="s">
        <v>86</v>
      </c>
      <c r="J11" s="114" t="s">
        <v>850</v>
      </c>
      <c r="K11" s="142">
        <v>15000000</v>
      </c>
      <c r="L11" s="118">
        <f>15000000*75%</f>
        <v>11250000</v>
      </c>
      <c r="M11" s="132">
        <v>2025</v>
      </c>
      <c r="N11" s="132">
        <v>2027</v>
      </c>
      <c r="O11" s="132" t="s">
        <v>852</v>
      </c>
      <c r="P11" s="132" t="s">
        <v>852</v>
      </c>
      <c r="Q11" s="132" t="s">
        <v>852</v>
      </c>
      <c r="R11" s="132" t="s">
        <v>852</v>
      </c>
      <c r="S11" s="132" t="s">
        <v>854</v>
      </c>
      <c r="T11" s="132" t="s">
        <v>853</v>
      </c>
    </row>
    <row r="12" spans="1:21" ht="106.5" customHeight="1" x14ac:dyDescent="0.35">
      <c r="A12" s="43"/>
      <c r="B12" s="168">
        <v>5</v>
      </c>
      <c r="C12" s="149" t="s">
        <v>83</v>
      </c>
      <c r="D12" s="211" t="s">
        <v>332</v>
      </c>
      <c r="E12" s="147">
        <v>47324261</v>
      </c>
      <c r="F12" s="45" t="s">
        <v>241</v>
      </c>
      <c r="G12" s="44" t="s">
        <v>85</v>
      </c>
      <c r="H12" s="44" t="s">
        <v>86</v>
      </c>
      <c r="I12" s="44" t="s">
        <v>86</v>
      </c>
      <c r="J12" s="91" t="s">
        <v>246</v>
      </c>
      <c r="K12" s="49" t="s">
        <v>814</v>
      </c>
      <c r="L12" s="71">
        <f>136000000*0.85</f>
        <v>115600000</v>
      </c>
      <c r="M12" s="51" t="s">
        <v>674</v>
      </c>
      <c r="N12" s="51" t="s">
        <v>611</v>
      </c>
      <c r="O12" s="44" t="s">
        <v>87</v>
      </c>
      <c r="P12" s="44"/>
      <c r="Q12" s="44" t="s">
        <v>87</v>
      </c>
      <c r="R12" s="44" t="s">
        <v>87</v>
      </c>
      <c r="S12" s="51" t="s">
        <v>815</v>
      </c>
      <c r="T12" s="44" t="s">
        <v>109</v>
      </c>
      <c r="U12" s="26"/>
    </row>
    <row r="13" spans="1:21" ht="54" customHeight="1" x14ac:dyDescent="0.35">
      <c r="A13" s="43"/>
      <c r="B13" s="168"/>
      <c r="C13" s="149"/>
      <c r="D13" s="211"/>
      <c r="E13" s="147"/>
      <c r="F13" s="45" t="s">
        <v>486</v>
      </c>
      <c r="G13" s="44" t="s">
        <v>85</v>
      </c>
      <c r="H13" s="44" t="s">
        <v>86</v>
      </c>
      <c r="I13" s="44" t="s">
        <v>86</v>
      </c>
      <c r="J13" s="91" t="s">
        <v>487</v>
      </c>
      <c r="K13" s="49">
        <v>2000000</v>
      </c>
      <c r="L13" s="71">
        <f>2000000*85%</f>
        <v>1700000</v>
      </c>
      <c r="M13" s="51" t="s">
        <v>610</v>
      </c>
      <c r="N13" s="51" t="s">
        <v>611</v>
      </c>
      <c r="O13" s="44"/>
      <c r="P13" s="44"/>
      <c r="Q13" s="44"/>
      <c r="R13" s="44" t="s">
        <v>87</v>
      </c>
      <c r="S13" s="51" t="s">
        <v>110</v>
      </c>
      <c r="T13" s="44" t="s">
        <v>109</v>
      </c>
      <c r="U13" s="26"/>
    </row>
    <row r="14" spans="1:21" ht="68.25" customHeight="1" x14ac:dyDescent="0.35">
      <c r="A14" s="43"/>
      <c r="B14" s="168"/>
      <c r="C14" s="149"/>
      <c r="D14" s="211"/>
      <c r="E14" s="147"/>
      <c r="F14" s="45" t="s">
        <v>488</v>
      </c>
      <c r="G14" s="44" t="s">
        <v>85</v>
      </c>
      <c r="H14" s="44" t="s">
        <v>86</v>
      </c>
      <c r="I14" s="44" t="s">
        <v>86</v>
      </c>
      <c r="J14" s="91" t="s">
        <v>489</v>
      </c>
      <c r="K14" s="49">
        <v>2000000</v>
      </c>
      <c r="L14" s="71">
        <f>2000000*85%</f>
        <v>1700000</v>
      </c>
      <c r="M14" s="51" t="s">
        <v>610</v>
      </c>
      <c r="N14" s="51" t="s">
        <v>611</v>
      </c>
      <c r="O14" s="44"/>
      <c r="P14" s="44"/>
      <c r="Q14" s="44"/>
      <c r="R14" s="44" t="s">
        <v>87</v>
      </c>
      <c r="S14" s="51" t="s">
        <v>110</v>
      </c>
      <c r="T14" s="44" t="s">
        <v>109</v>
      </c>
      <c r="U14" s="26"/>
    </row>
    <row r="15" spans="1:21" ht="32.25" customHeight="1" x14ac:dyDescent="0.35">
      <c r="A15" s="43"/>
      <c r="B15" s="168"/>
      <c r="C15" s="149"/>
      <c r="D15" s="211"/>
      <c r="E15" s="147"/>
      <c r="F15" s="45" t="s">
        <v>197</v>
      </c>
      <c r="G15" s="44" t="s">
        <v>85</v>
      </c>
      <c r="H15" s="44" t="s">
        <v>86</v>
      </c>
      <c r="I15" s="44" t="s">
        <v>86</v>
      </c>
      <c r="J15" s="91" t="s">
        <v>490</v>
      </c>
      <c r="K15" s="49">
        <v>7000000</v>
      </c>
      <c r="L15" s="71">
        <f>7000000*85%</f>
        <v>5950000</v>
      </c>
      <c r="M15" s="51" t="s">
        <v>610</v>
      </c>
      <c r="N15" s="51" t="s">
        <v>611</v>
      </c>
      <c r="O15" s="44"/>
      <c r="P15" s="44"/>
      <c r="Q15" s="44"/>
      <c r="R15" s="44" t="s">
        <v>87</v>
      </c>
      <c r="S15" s="51" t="s">
        <v>110</v>
      </c>
      <c r="T15" s="44" t="s">
        <v>109</v>
      </c>
      <c r="U15" s="26"/>
    </row>
    <row r="16" spans="1:21" ht="31.5" customHeight="1" x14ac:dyDescent="0.35">
      <c r="A16" s="43"/>
      <c r="B16" s="168"/>
      <c r="C16" s="149"/>
      <c r="D16" s="211"/>
      <c r="E16" s="147"/>
      <c r="F16" s="45" t="s">
        <v>491</v>
      </c>
      <c r="G16" s="44" t="s">
        <v>85</v>
      </c>
      <c r="H16" s="44" t="s">
        <v>86</v>
      </c>
      <c r="I16" s="44" t="s">
        <v>86</v>
      </c>
      <c r="J16" s="91" t="s">
        <v>492</v>
      </c>
      <c r="K16" s="49">
        <v>4000000</v>
      </c>
      <c r="L16" s="71">
        <f>4000000*85%</f>
        <v>3400000</v>
      </c>
      <c r="M16" s="51" t="s">
        <v>610</v>
      </c>
      <c r="N16" s="51" t="s">
        <v>611</v>
      </c>
      <c r="O16" s="44"/>
      <c r="P16" s="44"/>
      <c r="Q16" s="44"/>
      <c r="R16" s="44"/>
      <c r="S16" s="51" t="s">
        <v>110</v>
      </c>
      <c r="T16" s="44" t="s">
        <v>109</v>
      </c>
      <c r="U16" s="26"/>
    </row>
    <row r="17" spans="1:21" ht="66.75" customHeight="1" x14ac:dyDescent="0.35">
      <c r="A17" s="43"/>
      <c r="B17" s="168"/>
      <c r="C17" s="149"/>
      <c r="D17" s="211"/>
      <c r="E17" s="147"/>
      <c r="F17" s="45" t="s">
        <v>496</v>
      </c>
      <c r="G17" s="44" t="s">
        <v>85</v>
      </c>
      <c r="H17" s="44" t="s">
        <v>86</v>
      </c>
      <c r="I17" s="44" t="s">
        <v>86</v>
      </c>
      <c r="J17" s="91" t="s">
        <v>493</v>
      </c>
      <c r="K17" s="49">
        <v>7000000</v>
      </c>
      <c r="L17" s="71">
        <f>7000000*85%</f>
        <v>5950000</v>
      </c>
      <c r="M17" s="51" t="s">
        <v>610</v>
      </c>
      <c r="N17" s="51" t="s">
        <v>611</v>
      </c>
      <c r="O17" s="44"/>
      <c r="P17" s="44"/>
      <c r="Q17" s="44"/>
      <c r="R17" s="44" t="s">
        <v>87</v>
      </c>
      <c r="S17" s="51" t="s">
        <v>110</v>
      </c>
      <c r="T17" s="44" t="s">
        <v>109</v>
      </c>
      <c r="U17" s="26"/>
    </row>
    <row r="18" spans="1:21" ht="66" customHeight="1" x14ac:dyDescent="0.35">
      <c r="A18" s="43"/>
      <c r="B18" s="168">
        <v>6</v>
      </c>
      <c r="C18" s="149" t="s">
        <v>84</v>
      </c>
      <c r="D18" s="211" t="s">
        <v>332</v>
      </c>
      <c r="E18" s="147">
        <v>47324147</v>
      </c>
      <c r="F18" s="45" t="s">
        <v>242</v>
      </c>
      <c r="G18" s="44" t="s">
        <v>85</v>
      </c>
      <c r="H18" s="44" t="s">
        <v>86</v>
      </c>
      <c r="I18" s="44" t="s">
        <v>86</v>
      </c>
      <c r="J18" s="91" t="s">
        <v>422</v>
      </c>
      <c r="K18" s="49" t="s">
        <v>670</v>
      </c>
      <c r="L18" s="78" t="s">
        <v>816</v>
      </c>
      <c r="M18" s="44">
        <v>2021</v>
      </c>
      <c r="N18" s="44">
        <v>2027</v>
      </c>
      <c r="O18" s="44"/>
      <c r="P18" s="44"/>
      <c r="Q18" s="44"/>
      <c r="R18" s="44" t="s">
        <v>87</v>
      </c>
      <c r="S18" s="51" t="s">
        <v>817</v>
      </c>
      <c r="T18" s="44" t="s">
        <v>109</v>
      </c>
    </row>
    <row r="19" spans="1:21" ht="69.75" customHeight="1" x14ac:dyDescent="0.35">
      <c r="A19" s="43"/>
      <c r="B19" s="168"/>
      <c r="C19" s="149"/>
      <c r="D19" s="211"/>
      <c r="E19" s="147"/>
      <c r="F19" s="45" t="s">
        <v>243</v>
      </c>
      <c r="G19" s="44" t="s">
        <v>85</v>
      </c>
      <c r="H19" s="44" t="s">
        <v>86</v>
      </c>
      <c r="I19" s="44" t="s">
        <v>86</v>
      </c>
      <c r="J19" s="91" t="s">
        <v>423</v>
      </c>
      <c r="K19" s="49" t="s">
        <v>818</v>
      </c>
      <c r="L19" s="78" t="s">
        <v>819</v>
      </c>
      <c r="M19" s="44">
        <v>2021</v>
      </c>
      <c r="N19" s="44">
        <v>2027</v>
      </c>
      <c r="O19" s="44"/>
      <c r="P19" s="44"/>
      <c r="Q19" s="44"/>
      <c r="R19" s="44" t="s">
        <v>87</v>
      </c>
      <c r="S19" s="51" t="s">
        <v>820</v>
      </c>
      <c r="T19" s="44" t="s">
        <v>109</v>
      </c>
    </row>
    <row r="20" spans="1:21" ht="84.75" customHeight="1" x14ac:dyDescent="0.35">
      <c r="A20" s="43"/>
      <c r="B20" s="168"/>
      <c r="C20" s="149"/>
      <c r="D20" s="211"/>
      <c r="E20" s="147"/>
      <c r="F20" s="45" t="s">
        <v>244</v>
      </c>
      <c r="G20" s="44" t="s">
        <v>85</v>
      </c>
      <c r="H20" s="44" t="s">
        <v>86</v>
      </c>
      <c r="I20" s="44" t="s">
        <v>86</v>
      </c>
      <c r="J20" s="91" t="s">
        <v>263</v>
      </c>
      <c r="K20" s="53">
        <v>5000000</v>
      </c>
      <c r="L20" s="71">
        <f>K20*0.85</f>
        <v>4250000</v>
      </c>
      <c r="M20" s="44">
        <v>2021</v>
      </c>
      <c r="N20" s="44">
        <v>2027</v>
      </c>
      <c r="O20" s="44"/>
      <c r="P20" s="44" t="s">
        <v>87</v>
      </c>
      <c r="Q20" s="44"/>
      <c r="R20" s="44"/>
      <c r="S20" s="51" t="s">
        <v>821</v>
      </c>
      <c r="T20" s="44" t="s">
        <v>109</v>
      </c>
    </row>
    <row r="21" spans="1:21" ht="27" customHeight="1" x14ac:dyDescent="0.35">
      <c r="A21" s="43"/>
      <c r="B21" s="168"/>
      <c r="C21" s="149"/>
      <c r="D21" s="211"/>
      <c r="E21" s="147"/>
      <c r="F21" s="45" t="s">
        <v>197</v>
      </c>
      <c r="G21" s="44" t="s">
        <v>85</v>
      </c>
      <c r="H21" s="44" t="s">
        <v>86</v>
      </c>
      <c r="I21" s="44" t="s">
        <v>86</v>
      </c>
      <c r="J21" s="91" t="s">
        <v>333</v>
      </c>
      <c r="K21" s="53">
        <v>5000000</v>
      </c>
      <c r="L21" s="71">
        <v>4250000</v>
      </c>
      <c r="M21" s="44">
        <v>2021</v>
      </c>
      <c r="N21" s="44">
        <v>2027</v>
      </c>
      <c r="O21" s="44"/>
      <c r="P21" s="44"/>
      <c r="Q21" s="44"/>
      <c r="R21" s="44" t="s">
        <v>87</v>
      </c>
      <c r="S21" s="51" t="s">
        <v>544</v>
      </c>
      <c r="T21" s="44" t="s">
        <v>109</v>
      </c>
    </row>
    <row r="22" spans="1:21" ht="27" customHeight="1" x14ac:dyDescent="0.35">
      <c r="A22" s="43"/>
      <c r="B22" s="168"/>
      <c r="C22" s="149"/>
      <c r="D22" s="211"/>
      <c r="E22" s="147"/>
      <c r="F22" s="45" t="s">
        <v>545</v>
      </c>
      <c r="G22" s="44" t="s">
        <v>85</v>
      </c>
      <c r="H22" s="44" t="s">
        <v>86</v>
      </c>
      <c r="I22" s="44" t="s">
        <v>86</v>
      </c>
      <c r="J22" s="47" t="s">
        <v>545</v>
      </c>
      <c r="K22" s="53">
        <v>6000000</v>
      </c>
      <c r="L22" s="71">
        <f>6000000*0.85</f>
        <v>5100000</v>
      </c>
      <c r="M22" s="44">
        <v>2026</v>
      </c>
      <c r="N22" s="44">
        <v>2028</v>
      </c>
      <c r="O22" s="44"/>
      <c r="P22" s="44"/>
      <c r="Q22" s="44"/>
      <c r="R22" s="44"/>
      <c r="S22" s="51" t="s">
        <v>110</v>
      </c>
      <c r="T22" s="44" t="s">
        <v>109</v>
      </c>
    </row>
    <row r="23" spans="1:21" ht="65.25" customHeight="1" x14ac:dyDescent="0.35">
      <c r="A23" s="43"/>
      <c r="B23" s="168"/>
      <c r="C23" s="149"/>
      <c r="D23" s="211"/>
      <c r="E23" s="147"/>
      <c r="F23" s="45" t="s">
        <v>186</v>
      </c>
      <c r="G23" s="44" t="s">
        <v>85</v>
      </c>
      <c r="H23" s="44" t="s">
        <v>86</v>
      </c>
      <c r="I23" s="44" t="s">
        <v>86</v>
      </c>
      <c r="J23" s="91" t="s">
        <v>245</v>
      </c>
      <c r="K23" s="49" t="s">
        <v>701</v>
      </c>
      <c r="L23" s="78" t="s">
        <v>822</v>
      </c>
      <c r="M23" s="44">
        <v>2021</v>
      </c>
      <c r="N23" s="44">
        <v>2027</v>
      </c>
      <c r="O23" s="44"/>
      <c r="P23" s="44" t="s">
        <v>87</v>
      </c>
      <c r="Q23" s="44"/>
      <c r="R23" s="44" t="s">
        <v>87</v>
      </c>
      <c r="S23" s="51" t="s">
        <v>820</v>
      </c>
      <c r="T23" s="44" t="s">
        <v>109</v>
      </c>
    </row>
    <row r="24" spans="1:21" x14ac:dyDescent="0.35">
      <c r="A24" s="11"/>
      <c r="B24" s="13"/>
      <c r="C24" s="11"/>
      <c r="D24" s="11"/>
      <c r="E24" s="11"/>
      <c r="F24" s="11"/>
      <c r="G24" s="11"/>
      <c r="H24" s="11"/>
      <c r="I24" s="11"/>
      <c r="J24" s="11"/>
      <c r="K24" s="11"/>
      <c r="L24" s="11"/>
      <c r="M24" s="11"/>
      <c r="N24" s="11"/>
      <c r="O24" s="11"/>
      <c r="P24" s="11"/>
      <c r="Q24" s="11"/>
      <c r="R24" s="11"/>
      <c r="S24" s="14"/>
      <c r="T24" s="11"/>
    </row>
    <row r="29" spans="1:21" x14ac:dyDescent="0.35">
      <c r="A29" s="11" t="s">
        <v>53</v>
      </c>
      <c r="B29" s="11"/>
    </row>
  </sheetData>
  <mergeCells count="39">
    <mergeCell ref="B12:B17"/>
    <mergeCell ref="C12:C17"/>
    <mergeCell ref="D12:D17"/>
    <mergeCell ref="E12:E17"/>
    <mergeCell ref="B18:B23"/>
    <mergeCell ref="C18:C23"/>
    <mergeCell ref="D18:D23"/>
    <mergeCell ref="E18:E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 ref="B10:B11"/>
    <mergeCell ref="C10:C11"/>
    <mergeCell ref="D10:D11"/>
    <mergeCell ref="E10:E11"/>
    <mergeCell ref="E5:E7"/>
    <mergeCell ref="D5:D7"/>
    <mergeCell ref="C5:C7"/>
    <mergeCell ref="B5:B7"/>
  </mergeCells>
  <pageMargins left="0.70866141732283472" right="0.70866141732283472" top="0.78740157480314965" bottom="0.78740157480314965" header="0.31496062992125984" footer="0.31496062992125984"/>
  <pageSetup paperSize="8" scale="68" orientation="landscape" r:id="rId1"/>
  <headerFooter>
    <oddFooter>&amp;CStránka &amp;P z &amp;N</oddFooter>
  </headerFooter>
  <rowBreaks count="2" manualBreakCount="2">
    <brk id="11" max="19" man="1"/>
    <brk id="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6</vt:i4>
      </vt:variant>
    </vt:vector>
  </HeadingPairs>
  <TitlesOfParts>
    <vt:vector size="11" baseType="lpstr">
      <vt:lpstr>Pokyny, info</vt:lpstr>
      <vt:lpstr>Info a pokyny</vt:lpstr>
      <vt:lpstr>MŠ</vt:lpstr>
      <vt:lpstr>ZŠ</vt:lpstr>
      <vt:lpstr>zajmové, neformalní, cel</vt:lpstr>
      <vt:lpstr>MŠ!Názvy_tisku</vt:lpstr>
      <vt:lpstr>ZŠ!Názvy_tisku</vt:lpstr>
      <vt:lpstr>'Info a pokyny'!Oblast_tisku</vt:lpstr>
      <vt:lpstr>MŠ!Oblast_tisku</vt:lpstr>
      <vt:lpstr>'zajmové, neformalní, cel'!Oblast_tisku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Benešová Michaela</cp:lastModifiedBy>
  <cp:revision/>
  <cp:lastPrinted>2025-12-11T13:26:03Z</cp:lastPrinted>
  <dcterms:created xsi:type="dcterms:W3CDTF">2020-07-22T07:46:04Z</dcterms:created>
  <dcterms:modified xsi:type="dcterms:W3CDTF">2025-12-11T13:27:40Z</dcterms:modified>
  <cp:category/>
  <cp:contentStatus/>
</cp:coreProperties>
</file>