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mmrcz-my.sharepoint.com/personal/hana_stipkova_mmr_cz/Documents/Plocha/"/>
    </mc:Choice>
  </mc:AlternateContent>
  <xr:revisionPtr revIDLastSave="0" documentId="8_{C87CD8B6-86EA-4A61-B0DE-1BD8ED9DBA58}" xr6:coauthVersionLast="47" xr6:coauthVersionMax="47" xr10:uidLastSave="{00000000-0000-0000-0000-000000000000}"/>
  <bookViews>
    <workbookView xWindow="-120" yWindow="-120" windowWidth="29040" windowHeight="17520" xr2:uid="{D43AA903-A0F1-420D-BA8F-E19EB751116D}"/>
  </bookViews>
  <sheets>
    <sheet name="Přehled" sheetId="4" r:id="rId1"/>
    <sheet name="3.1.1 Kvalita výstupu " sheetId="1" r:id="rId2"/>
    <sheet name="EKO" sheetId="5" r:id="rId3"/>
    <sheet name="ZEB" sheetId="6" r:id="rId4"/>
    <sheet name="ARCH" sheetId="7" r:id="rId5"/>
    <sheet name="EFE" sheetId="8" r:id="rId6"/>
    <sheet name="TYPO" sheetId="9" r:id="rId7"/>
    <sheet name="KOMF" sheetId="10" r:id="rId8"/>
    <sheet name="SOC 1" sheetId="13" r:id="rId9"/>
  </sheets>
  <definedNames>
    <definedName name="_ftn1" localSheetId="1">'3.1.1 Kvalita výstupu '!$B$19</definedName>
    <definedName name="_ftn2" localSheetId="1">'3.1.1 Kvalita výstupu '!$B$20</definedName>
    <definedName name="_ftn3" localSheetId="1">'3.1.1 Kvalita výstupu '!#REF!</definedName>
    <definedName name="_ftn4" localSheetId="1">'3.1.1 Kvalita výstupu '!#REF!</definedName>
    <definedName name="_ftnref1" localSheetId="1">'3.1.1 Kvalita výstupu '!$B$14</definedName>
    <definedName name="_ftnref2" localSheetId="1">'3.1.1 Kvalita výstupu '!$B$15</definedName>
    <definedName name="_ftnref3" localSheetId="1">'3.1.1 Kvalita výstupu '!$B$16</definedName>
    <definedName name="_ftnref4" localSheetId="1">'3.1.1 Kvalita výstupu '!#REF!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34" i="1" l="1"/>
  <c r="D24" i="8"/>
  <c r="H9" i="13"/>
  <c r="D34" i="1"/>
  <c r="F28" i="1"/>
  <c r="C20" i="4" s="1"/>
  <c r="G31" i="1"/>
  <c r="E9" i="1"/>
  <c r="E34" i="1" s="1"/>
  <c r="N7" i="13" a="1"/>
  <c r="N7" i="13" s="1"/>
  <c r="G32" i="1" s="1"/>
  <c r="F9" i="1"/>
  <c r="F34" i="1" s="1"/>
  <c r="H12" i="13"/>
  <c r="C7" i="13" a="1"/>
  <c r="C7" i="13" s="1"/>
  <c r="G29" i="1" s="1"/>
  <c r="C18" i="4"/>
  <c r="J14" i="9"/>
  <c r="H7" i="8"/>
  <c r="H10" i="13" s="1"/>
  <c r="J16" i="9"/>
  <c r="K16" i="9"/>
  <c r="L16" i="9"/>
  <c r="J17" i="9"/>
  <c r="K17" i="9"/>
  <c r="L17" i="9"/>
  <c r="J18" i="9"/>
  <c r="K18" i="9"/>
  <c r="L18" i="9"/>
  <c r="J19" i="9"/>
  <c r="K19" i="9"/>
  <c r="L19" i="9"/>
  <c r="J20" i="9"/>
  <c r="K20" i="9"/>
  <c r="L20" i="9"/>
  <c r="J21" i="9"/>
  <c r="K21" i="9"/>
  <c r="L21" i="9"/>
  <c r="J22" i="9"/>
  <c r="K22" i="9"/>
  <c r="L22" i="9"/>
  <c r="J23" i="9"/>
  <c r="K23" i="9"/>
  <c r="L23" i="9"/>
  <c r="J24" i="9"/>
  <c r="K24" i="9"/>
  <c r="L24" i="9"/>
  <c r="J25" i="9"/>
  <c r="K25" i="9"/>
  <c r="L25" i="9"/>
  <c r="J26" i="9"/>
  <c r="K26" i="9"/>
  <c r="L26" i="9"/>
  <c r="J27" i="9"/>
  <c r="K27" i="9"/>
  <c r="L27" i="9"/>
  <c r="J28" i="9"/>
  <c r="K28" i="9"/>
  <c r="L28" i="9"/>
  <c r="J29" i="9"/>
  <c r="K29" i="9"/>
  <c r="L29" i="9"/>
  <c r="J30" i="9"/>
  <c r="K30" i="9"/>
  <c r="L30" i="9"/>
  <c r="J31" i="9"/>
  <c r="K31" i="9"/>
  <c r="L31" i="9"/>
  <c r="J32" i="9"/>
  <c r="K32" i="9"/>
  <c r="L32" i="9"/>
  <c r="J33" i="9"/>
  <c r="K33" i="9"/>
  <c r="L33" i="9"/>
  <c r="J34" i="9"/>
  <c r="K34" i="9"/>
  <c r="L34" i="9"/>
  <c r="J35" i="9"/>
  <c r="K35" i="9"/>
  <c r="L35" i="9"/>
  <c r="J36" i="9"/>
  <c r="K36" i="9"/>
  <c r="L36" i="9"/>
  <c r="J37" i="9"/>
  <c r="K37" i="9"/>
  <c r="L37" i="9"/>
  <c r="J38" i="9"/>
  <c r="K38" i="9"/>
  <c r="L38" i="9"/>
  <c r="J39" i="9"/>
  <c r="K39" i="9"/>
  <c r="L39" i="9"/>
  <c r="J40" i="9"/>
  <c r="K40" i="9"/>
  <c r="L40" i="9"/>
  <c r="J41" i="9"/>
  <c r="K41" i="9"/>
  <c r="L41" i="9"/>
  <c r="J42" i="9"/>
  <c r="K42" i="9"/>
  <c r="L42" i="9"/>
  <c r="J43" i="9"/>
  <c r="K43" i="9"/>
  <c r="L43" i="9"/>
  <c r="J44" i="9"/>
  <c r="K44" i="9"/>
  <c r="L44" i="9"/>
  <c r="J45" i="9"/>
  <c r="K45" i="9"/>
  <c r="L45" i="9"/>
  <c r="J46" i="9"/>
  <c r="K46" i="9"/>
  <c r="L46" i="9"/>
  <c r="J47" i="9"/>
  <c r="K47" i="9"/>
  <c r="L47" i="9"/>
  <c r="J48" i="9"/>
  <c r="K48" i="9"/>
  <c r="L48" i="9"/>
  <c r="J49" i="9"/>
  <c r="K49" i="9"/>
  <c r="L49" i="9"/>
  <c r="J50" i="9"/>
  <c r="K50" i="9"/>
  <c r="L50" i="9"/>
  <c r="J51" i="9"/>
  <c r="K51" i="9"/>
  <c r="L51" i="9"/>
  <c r="J52" i="9"/>
  <c r="K52" i="9"/>
  <c r="L52" i="9"/>
  <c r="J53" i="9"/>
  <c r="K53" i="9"/>
  <c r="L53" i="9"/>
  <c r="J54" i="9"/>
  <c r="K54" i="9"/>
  <c r="L54" i="9"/>
  <c r="J55" i="9"/>
  <c r="K55" i="9"/>
  <c r="L55" i="9"/>
  <c r="J56" i="9"/>
  <c r="K56" i="9"/>
  <c r="L56" i="9"/>
  <c r="J57" i="9"/>
  <c r="K57" i="9"/>
  <c r="L57" i="9"/>
  <c r="J58" i="9"/>
  <c r="K58" i="9"/>
  <c r="L58" i="9"/>
  <c r="J59" i="9"/>
  <c r="K59" i="9"/>
  <c r="L59" i="9"/>
  <c r="J60" i="9"/>
  <c r="K60" i="9"/>
  <c r="L60" i="9"/>
  <c r="J61" i="9"/>
  <c r="K61" i="9"/>
  <c r="L61" i="9"/>
  <c r="J62" i="9"/>
  <c r="K62" i="9"/>
  <c r="L62" i="9"/>
  <c r="J63" i="9"/>
  <c r="K63" i="9"/>
  <c r="L63" i="9"/>
  <c r="J64" i="9"/>
  <c r="K64" i="9"/>
  <c r="L64" i="9"/>
  <c r="J65" i="9"/>
  <c r="K65" i="9"/>
  <c r="L65" i="9"/>
  <c r="J66" i="9"/>
  <c r="K66" i="9"/>
  <c r="L66" i="9"/>
  <c r="J67" i="9"/>
  <c r="K67" i="9"/>
  <c r="L67" i="9"/>
  <c r="J68" i="9"/>
  <c r="K68" i="9"/>
  <c r="L68" i="9"/>
  <c r="J69" i="9"/>
  <c r="K69" i="9"/>
  <c r="L69" i="9"/>
  <c r="J70" i="9"/>
  <c r="K70" i="9"/>
  <c r="L70" i="9"/>
  <c r="J71" i="9"/>
  <c r="K71" i="9"/>
  <c r="L71" i="9"/>
  <c r="J72" i="9"/>
  <c r="K72" i="9"/>
  <c r="L72" i="9"/>
  <c r="J73" i="9"/>
  <c r="K73" i="9"/>
  <c r="L73" i="9"/>
  <c r="J74" i="9"/>
  <c r="K74" i="9"/>
  <c r="L74" i="9"/>
  <c r="J75" i="9"/>
  <c r="K75" i="9"/>
  <c r="L75" i="9"/>
  <c r="J76" i="9"/>
  <c r="K76" i="9"/>
  <c r="L76" i="9"/>
  <c r="J77" i="9"/>
  <c r="K77" i="9"/>
  <c r="L77" i="9"/>
  <c r="J78" i="9"/>
  <c r="K78" i="9"/>
  <c r="L78" i="9"/>
  <c r="J79" i="9"/>
  <c r="K79" i="9"/>
  <c r="L79" i="9"/>
  <c r="J80" i="9"/>
  <c r="K80" i="9"/>
  <c r="L80" i="9"/>
  <c r="J81" i="9"/>
  <c r="K81" i="9"/>
  <c r="L81" i="9"/>
  <c r="J82" i="9"/>
  <c r="K82" i="9"/>
  <c r="L82" i="9"/>
  <c r="K15" i="9"/>
  <c r="L15" i="9"/>
  <c r="J15" i="9"/>
  <c r="G26" i="1"/>
  <c r="G20" i="9"/>
  <c r="H20" i="9" s="1"/>
  <c r="G16" i="9"/>
  <c r="H16" i="9" s="1"/>
  <c r="E28" i="9"/>
  <c r="D13" i="8"/>
  <c r="D19" i="8"/>
  <c r="D18" i="8"/>
  <c r="D17" i="8"/>
  <c r="D15" i="8"/>
  <c r="D14" i="8"/>
  <c r="L14" i="9" l="1"/>
  <c r="C19" i="4"/>
  <c r="H7" i="13"/>
  <c r="G30" i="1" s="1"/>
  <c r="G28" i="1" s="1"/>
  <c r="D20" i="4" s="1"/>
  <c r="G24" i="9"/>
  <c r="H24" i="9" s="1"/>
  <c r="G15" i="9" s="1"/>
  <c r="G25" i="1" s="1"/>
  <c r="B21" i="8"/>
  <c r="D23" i="8"/>
  <c r="D20" i="8"/>
  <c r="D21" i="8" s="1"/>
  <c r="E24" i="8" l="1"/>
  <c r="G24" i="1" s="1"/>
  <c r="K17" i="6" l="1"/>
  <c r="K13" i="6"/>
  <c r="O6" i="7"/>
  <c r="G20" i="1" s="1"/>
  <c r="O5" i="7"/>
  <c r="G19" i="1" s="1"/>
  <c r="O4" i="7"/>
  <c r="G18" i="1" s="1"/>
  <c r="V21" i="6"/>
  <c r="W21" i="6" s="1"/>
  <c r="T25" i="6"/>
  <c r="S18" i="6" s="1"/>
  <c r="V18" i="6" s="1"/>
  <c r="W18" i="6" s="1"/>
  <c r="V20" i="6"/>
  <c r="W20" i="6" s="1"/>
  <c r="V19" i="6"/>
  <c r="W19" i="6" s="1"/>
  <c r="V15" i="6"/>
  <c r="W15" i="6" s="1"/>
  <c r="V14" i="6"/>
  <c r="W14" i="6" s="1"/>
  <c r="V13" i="6"/>
  <c r="W13" i="6" s="1"/>
  <c r="B6" i="6" s="1"/>
  <c r="L24" i="6"/>
  <c r="J24" i="6" s="1"/>
  <c r="N25" i="6"/>
  <c r="L25" i="6"/>
  <c r="J25" i="6" s="1"/>
  <c r="J26" i="6" l="1"/>
  <c r="J15" i="6" s="1"/>
  <c r="K15" i="6" s="1"/>
  <c r="B5" i="6" s="1"/>
  <c r="C25" i="6"/>
  <c r="B18" i="6" s="1"/>
  <c r="E18" i="6" s="1"/>
  <c r="F18" i="6" s="1"/>
  <c r="E20" i="6"/>
  <c r="F20" i="6" s="1"/>
  <c r="E19" i="6"/>
  <c r="F19" i="6" s="1"/>
  <c r="E15" i="6"/>
  <c r="F15" i="6" s="1"/>
  <c r="E14" i="6"/>
  <c r="F14" i="6" s="1"/>
  <c r="E13" i="6"/>
  <c r="F13" i="6" s="1"/>
  <c r="B4" i="6" s="1"/>
  <c r="K13" i="5"/>
  <c r="K10" i="5" s="1"/>
  <c r="G7" i="1" s="1"/>
  <c r="D18" i="4" l="1"/>
  <c r="G14" i="1"/>
  <c r="G9" i="1" s="1"/>
  <c r="D19" i="4" s="1"/>
  <c r="D21" i="4" s="1"/>
  <c r="D26" i="4" l="1"/>
  <c r="C21" i="4"/>
  <c r="C26" i="4" s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<sst xmlns="http://schemas.openxmlformats.org/spreadsheetml/2006/main" count="979" uniqueCount="542">
  <si>
    <t>Národní plán obnovy</t>
  </si>
  <si>
    <t>4.1 Systémová podpora veřejných investic</t>
  </si>
  <si>
    <t>1. výzva na finanční podporu přípravy projektů souladných s cíli EU (příprava projektů dostupného (vč. sociálního) a udržitelného nájemního bydlení)</t>
  </si>
  <si>
    <t>Číslo výzvy: 31_23_104</t>
  </si>
  <si>
    <t xml:space="preserve">Název projektu: </t>
  </si>
  <si>
    <t>Světlemodře vyplní žadatel</t>
  </si>
  <si>
    <t xml:space="preserve">Registrační číslo projektu: </t>
  </si>
  <si>
    <t xml:space="preserve">Žadatel: </t>
  </si>
  <si>
    <t>Výzva 1. - jen SBToolCZ</t>
  </si>
  <si>
    <t>Žadatel se zaváže, že konečný výstup projektu dosáhne minimální bodové hranice stanovené pro splnění kritérií kvality výstupu projektu a enviromentálních kritérií a splní podmínky DNSH.</t>
  </si>
  <si>
    <t>Samohodnocení žadatele</t>
  </si>
  <si>
    <t>Bodový zisk stanovený hodnotitelem</t>
  </si>
  <si>
    <t>3.1 KRITÉRIA KVALITY VÝSTUPU PROJEKTU A ENVIRONMENTÁLNÍ KRITÉRIA</t>
  </si>
  <si>
    <t>3.1.1 Kritéria kvality výstupu projektu (maximum 87 bodů)</t>
  </si>
  <si>
    <t>Ekonomická efektivnost</t>
  </si>
  <si>
    <t>Potřebné minimum: 1 bod, maximum 5</t>
  </si>
  <si>
    <t>Kvalita prostředí a stavby</t>
  </si>
  <si>
    <t>Potřebné minimum: 6 bodů, maximum 47</t>
  </si>
  <si>
    <t>Sociální kritéria</t>
  </si>
  <si>
    <t>Celkem</t>
  </si>
  <si>
    <t>Maximum 87</t>
  </si>
  <si>
    <t>3.1.2 Enviromentální kritéria</t>
  </si>
  <si>
    <t>Enviromentální kritéria</t>
  </si>
  <si>
    <t>Potřebné minimum: 25 bodů, maximum 120</t>
  </si>
  <si>
    <t>Hodnocení:</t>
  </si>
  <si>
    <t>Jméno hodnotitele:</t>
  </si>
  <si>
    <t>Datum provedení hodnocení:</t>
  </si>
  <si>
    <t>Podpis:</t>
  </si>
  <si>
    <t xml:space="preserve">3.1.1 Kritéria kvality výstupu </t>
  </si>
  <si>
    <t>Podrobné instrukce a vysvětlivky naleznete v Příloze č. 10 výzvy</t>
  </si>
  <si>
    <t>Bodový zisk stanovený hodnotitelem přenesený ze samostatných záložek.</t>
  </si>
  <si>
    <t>název záložky</t>
  </si>
  <si>
    <t>zdroj údajů/parametrů</t>
  </si>
  <si>
    <t>Min</t>
  </si>
  <si>
    <t>Max</t>
  </si>
  <si>
    <t>Komentář / Zdroj ze kterého je čerpáno pro bodování v případě přímého výběru bodů ZDE</t>
  </si>
  <si>
    <t>EKO</t>
  </si>
  <si>
    <t>Kritéria evaluace kvality výstupu projektu</t>
  </si>
  <si>
    <t>Rekonstrukce (bonus)</t>
  </si>
  <si>
    <t>např. z textu stavebního povolení / z technické zprávy</t>
  </si>
  <si>
    <t>Zadání více projektových fází najednou (bonus)</t>
  </si>
  <si>
    <t>např. z žádosti o podporu</t>
  </si>
  <si>
    <t>Stříbrný certifikát SBToolCZ</t>
  </si>
  <si>
    <t>ZEB</t>
  </si>
  <si>
    <t>Standard energeticky pasivní budovy</t>
  </si>
  <si>
    <t>Standard ZEB</t>
  </si>
  <si>
    <t>Standard aktivní budovy</t>
  </si>
  <si>
    <t>Kvalita architektonického a urbanistického řešení</t>
  </si>
  <si>
    <t>ARCH</t>
  </si>
  <si>
    <t>Umístění v lokalitě s detailnější prostorovou regulací</t>
  </si>
  <si>
    <t>Koordinace (věcná, časová) projektu s návrhem přilehlého veřejného prostranství.</t>
  </si>
  <si>
    <t>Soulad s charakterem lokality, umístění na pozemku, kvalita dispozice, urban design obecně</t>
  </si>
  <si>
    <t>Památkově chráněná budova</t>
  </si>
  <si>
    <t>Realizace v prolukách</t>
  </si>
  <si>
    <t>např. z textu stavebního povolení / z technické zprávy / z výkresu situace</t>
  </si>
  <si>
    <t>Prostorová efektivita stavby a kvalita dispozičního řešení</t>
  </si>
  <si>
    <t>EFE</t>
  </si>
  <si>
    <t>Efektivita dispozice</t>
  </si>
  <si>
    <t>TYPO</t>
  </si>
  <si>
    <t>Typologický mix</t>
  </si>
  <si>
    <t>KOMF</t>
  </si>
  <si>
    <t>Hodnocení komfortu uživatele</t>
  </si>
  <si>
    <t>pozn. pro 1. výzvu zadejte údaje do záložky SOC 1</t>
  </si>
  <si>
    <t>Potřebnost výstavby dostupnosti bydlení</t>
  </si>
  <si>
    <t>Podíl sociálního bydlení</t>
  </si>
  <si>
    <t>Cílová skupina dostupného bydlení</t>
  </si>
  <si>
    <t>Strukturálně postižený region 1. výzva</t>
  </si>
  <si>
    <t>Celkem 1. výzva</t>
  </si>
  <si>
    <t>podmínka</t>
  </si>
  <si>
    <r>
      <t>[1]</t>
    </r>
    <r>
      <rPr>
        <sz val="9"/>
        <color theme="1"/>
        <rFont val="Calibri Light"/>
        <family val="2"/>
        <charset val="238"/>
      </rPr>
      <t xml:space="preserve"> Kompletní zpracování projektové dokumentace činí 15% z celkových předpokládaných investičních nákladů realizace stavby vypočtených ve finančním modelu v příloze č. 12 této výzvy. Kompletní zpracování projektové dokumentace znamená všechny projektové fáze tj. fáze studie, dokumentace pro územní řízení, stavební povolení, společné povolení nebo povolení záměru a dokumentace pro provedení stavby a výběr zhotovitele. Podle vypočítané výše x % nákladů na kompletní zpracování projektové dokumentace budou uděleny následující body: x &lt; </t>
    </r>
    <r>
      <rPr>
        <b/>
        <sz val="9"/>
        <color theme="1"/>
        <rFont val="Calibri Light"/>
        <family val="2"/>
        <charset val="238"/>
      </rPr>
      <t>8% = Velmi efektivní (5 bodů)</t>
    </r>
    <r>
      <rPr>
        <sz val="9"/>
        <color theme="1"/>
        <rFont val="Calibri Light"/>
        <family val="2"/>
        <charset val="238"/>
      </rPr>
      <t xml:space="preserve">,  </t>
    </r>
    <r>
      <rPr>
        <b/>
        <sz val="9"/>
        <color theme="1"/>
        <rFont val="Calibri Light"/>
        <family val="2"/>
        <charset val="238"/>
      </rPr>
      <t>10 % =&gt; x &gt;= 8 % = Efektivní (3 body)</t>
    </r>
    <r>
      <rPr>
        <sz val="9"/>
        <color theme="1"/>
        <rFont val="Calibri Light"/>
        <family val="2"/>
        <charset val="238"/>
      </rPr>
      <t xml:space="preserve"> , </t>
    </r>
    <r>
      <rPr>
        <b/>
        <sz val="9"/>
        <color theme="1"/>
        <rFont val="Calibri Light"/>
        <family val="2"/>
        <charset val="238"/>
      </rPr>
      <t>15 % =&gt; x &gt;= 10 % =  ne zcela efektivní (1bod)</t>
    </r>
    <r>
      <rPr>
        <sz val="9"/>
        <color theme="1"/>
        <rFont val="Calibri Light"/>
        <family val="2"/>
        <charset val="238"/>
      </rPr>
      <t xml:space="preserve">, </t>
    </r>
    <r>
      <rPr>
        <b/>
        <sz val="9"/>
        <color theme="1"/>
        <rFont val="Calibri Light"/>
        <family val="2"/>
        <charset val="238"/>
      </rPr>
      <t>neefektivní (neakceptovatelné) x &gt; 15%</t>
    </r>
    <r>
      <rPr>
        <sz val="9"/>
        <color theme="1"/>
        <rFont val="Calibri Light"/>
        <family val="2"/>
        <charset val="238"/>
      </rPr>
      <t xml:space="preserve">; při dílčím zadání pouze některé projektové fáze bude vypočítaná cena dané projektové fáze posouzena v souladu s </t>
    </r>
    <r>
      <rPr>
        <sz val="9"/>
        <color theme="1"/>
        <rFont val="Calibri"/>
        <family val="2"/>
        <charset val="238"/>
        <scheme val="minor"/>
      </rPr>
      <t>Pozemní a krajinářské stavby - Česká komora architektů (cka.cz)</t>
    </r>
  </si>
  <si>
    <t>Bodové hodnocení</t>
  </si>
  <si>
    <t>zkontroluj hodnotu dle pravidla výše</t>
  </si>
  <si>
    <t>Výpočet</t>
  </si>
  <si>
    <t>Výsledek = procentuální výše podílu nákladů na projektovou dokumentaci v rámci celkové ceny díla</t>
  </si>
  <si>
    <t>Dle předložené dokumentace</t>
  </si>
  <si>
    <t>Dle původní žádosti</t>
  </si>
  <si>
    <t>Cena projektové dokumentace a dalších služeb</t>
  </si>
  <si>
    <t>zadej</t>
  </si>
  <si>
    <t>Pozn: způsobilými náklady jsou všechny náklady do "momentu" zahájení stavby</t>
  </si>
  <si>
    <t>Předpokládané stavební náklady bez DPH</t>
  </si>
  <si>
    <t>Zdroj dat: Příloha č. 5 POPIS PROJEKTU</t>
  </si>
  <si>
    <t>V těchto buňkách proveďte zadání hodnot</t>
  </si>
  <si>
    <t>Energeticky pasivní budova</t>
  </si>
  <si>
    <t>ZEB (Zero-emission building)</t>
  </si>
  <si>
    <t>Aktivní budova</t>
  </si>
  <si>
    <t>Výpočet v souladu se zákonem 406/2000 Sb., vyhláškou 264/2020 Sb., ČSN 730540-2:2011</t>
  </si>
  <si>
    <t>zdroj</t>
  </si>
  <si>
    <t>hodnocení</t>
  </si>
  <si>
    <t>SLEDOVANÝ UKAZATEL</t>
  </si>
  <si>
    <t>POŽADOVANÁ HODNOTA</t>
  </si>
  <si>
    <t>hodnoty ze zdroje informací</t>
  </si>
  <si>
    <t>vyhodnocení</t>
  </si>
  <si>
    <t>- vyžaduje nulové nebo velmi nízké množství energie</t>
  </si>
  <si>
    <t>Neprůvzdušnost obálky budovy při tlakovém rozdílu 50 Pa</t>
  </si>
  <si>
    <r>
      <t>n</t>
    </r>
    <r>
      <rPr>
        <vertAlign val="subscript"/>
        <sz val="11"/>
        <color theme="1"/>
        <rFont val="Calibri"/>
        <family val="2"/>
        <charset val="238"/>
        <scheme val="minor"/>
      </rPr>
      <t>50</t>
    </r>
    <r>
      <rPr>
        <sz val="11"/>
        <color theme="1"/>
        <rFont val="Calibri"/>
        <family val="2"/>
        <charset val="238"/>
        <scheme val="minor"/>
      </rPr>
      <t xml:space="preserve"> ≤ 0,6 h</t>
    </r>
    <r>
      <rPr>
        <vertAlign val="superscript"/>
        <sz val="11"/>
        <color theme="1"/>
        <rFont val="Calibri"/>
        <family val="2"/>
        <charset val="238"/>
        <scheme val="minor"/>
      </rPr>
      <t>-1</t>
    </r>
  </si>
  <si>
    <t>projektová dokumentace</t>
  </si>
  <si>
    <t>- produkuje nulové emise uhlíku z fosilních paliv na místě</t>
  </si>
  <si>
    <t>PENB</t>
  </si>
  <si>
    <t>Průměrný součinitel prostupu tepla</t>
  </si>
  <si>
    <r>
      <t>U</t>
    </r>
    <r>
      <rPr>
        <vertAlign val="subscript"/>
        <sz val="11"/>
        <color theme="1"/>
        <rFont val="Calibri"/>
        <family val="2"/>
        <charset val="238"/>
        <scheme val="minor"/>
      </rPr>
      <t>em</t>
    </r>
    <r>
      <rPr>
        <sz val="11"/>
        <color theme="1"/>
        <rFont val="Calibri"/>
        <family val="2"/>
        <charset val="238"/>
        <scheme val="minor"/>
      </rPr>
      <t xml:space="preserve"> ≤ 0,35 W/m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K, ale nejvýše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</si>
  <si>
    <r>
      <t>zkontroluj U</t>
    </r>
    <r>
      <rPr>
        <vertAlign val="subscript"/>
        <sz val="11"/>
        <color theme="1"/>
        <rFont val="Calibri"/>
        <family val="2"/>
        <charset val="238"/>
        <scheme val="minor"/>
      </rPr>
      <t>em,rec</t>
    </r>
    <r>
      <rPr>
        <sz val="11"/>
        <color theme="1"/>
        <rFont val="Calibri"/>
        <family val="2"/>
        <charset val="238"/>
        <scheme val="minor"/>
      </rPr>
      <t xml:space="preserve"> zda není nižší než 0,35</t>
    </r>
  </si>
  <si>
    <t>- produkuje nulové nebo velmi nízké provozní emise skleníkových plynů</t>
  </si>
  <si>
    <t>Nejvyšší denní teplota vzduchu v místnosti v letním období (dle ČSN 730540-2)</t>
  </si>
  <si>
    <r>
      <t>Ɵ</t>
    </r>
    <r>
      <rPr>
        <vertAlign val="subscript"/>
        <sz val="11"/>
        <color theme="1"/>
        <rFont val="Calibri"/>
        <family val="2"/>
        <charset val="238"/>
        <scheme val="minor"/>
      </rPr>
      <t>Im</t>
    </r>
    <r>
      <rPr>
        <sz val="11"/>
        <color theme="1"/>
        <rFont val="Calibri"/>
        <family val="2"/>
        <charset val="238"/>
        <scheme val="minor"/>
      </rPr>
      <t xml:space="preserve"> ≤ 27 °C</t>
    </r>
  </si>
  <si>
    <t>posouzení nejvyšší teploty v kritické místnosti</t>
  </si>
  <si>
    <t>Maximální prahová hodnota pro energetickou náročnost budovy s nulovými emisemi musí být nejméně o 10 % nižší než prahová hodnota celkové spotřeby primární energie  stanovená pro budovy s téměř nulovou spotřebou energie, která je vypočtena v souladu se zákonem 406/2000 Sb., vyhláškou 264/2020 Sb., ČSN 730540-2:2011 a faktory primární energie (viz. níže).</t>
  </si>
  <si>
    <t>PENB + výpočet</t>
  </si>
  <si>
    <t>Měrná potřeba tepla na vytápění – průměrná výška budovy ≤ 4 m *</t>
  </si>
  <si>
    <r>
      <t>≤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</si>
  <si>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Měrná potřeba tepla na vytápění – průměrná výška budovy ≥ 8 m *</t>
  </si>
  <si>
    <r>
      <t>≤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</si>
  <si>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Celková roční spotřeba primární energie nové nebo renovované budovy s nulovými emisemi bude pokryta:</t>
  </si>
  <si>
    <t>projektová dokumentace a PENB</t>
  </si>
  <si>
    <t>Měrná potřeba tepla na vytápění dle průměrné výšky (kWh/m2rok)</t>
  </si>
  <si>
    <t>a) energií z obnovitelných zdrojů vyrobenou na místě nebo v blízkém okolí a splňující kritéria stanovená v článku 7 směrnice (EU) 2018/2001;</t>
  </si>
  <si>
    <t>Měrná potřeba energie na chlazení</t>
  </si>
  <si>
    <t>b) energií z obnovitelných zdrojů poskytnutou společenstvím pro obnovitelné zdroje ve smyslu článku 22 směrnice (EU) 2018/2001;</t>
  </si>
  <si>
    <t>Měrná spotřeba primární energie viz. níže (vytápění, chlazení, ohřev teplé vody, pomocná energie a osvětlení). Spotřebiče nejsou do výpočtu zahrnuty.</t>
  </si>
  <si>
    <r>
      <t>≤ 60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</si>
  <si>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t>c) energií z účinného systému dálkového vytápění a chlazení v souladu s čl. 26 odst. 1 směrnice (EU) 2023/1791 nebo</t>
  </si>
  <si>
    <t>d) energií ze zdrojů bez emisí uhlíku.</t>
  </si>
  <si>
    <t>Měrná spotřeba primární energie z neobnovitelných zdrojů</t>
  </si>
  <si>
    <r>
      <t>≤ 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</t>
    </r>
  </si>
  <si>
    <r>
      <t>*Výsledek výpočtu měrné potřeby tepla na vytápění se zaokrouhluje na celé číslo. Požadavek na měrnou potřebu tepla na vytápění, u budov s průměrnou výškou mezi 4 m až 8 m, je definován lineární závislostí mezi body [4 m, 15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 a [8 m, 20 kWh/m</t>
    </r>
    <r>
      <rPr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>a]. Výška budovy se vypočte jako vážený průměr výšky jednotlivých podlaží přes plochu jednotlivých podlaží.</t>
    </r>
  </si>
  <si>
    <t>Vážený průměr výšky podlaží</t>
  </si>
  <si>
    <t>Výpočet primární energie</t>
  </si>
  <si>
    <t>elektřina</t>
  </si>
  <si>
    <t>plyn</t>
  </si>
  <si>
    <t>kusové dřevo</t>
  </si>
  <si>
    <t>…</t>
  </si>
  <si>
    <t>…..</t>
  </si>
  <si>
    <t>Měrná potřeba tepla na vytápění</t>
  </si>
  <si>
    <r>
      <t xml:space="preserve">Požadavek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referenční budovy * faktor celkové primární energie [MWh/rok]</t>
    </r>
  </si>
  <si>
    <t>protokol referenční budovy</t>
  </si>
  <si>
    <r>
      <t xml:space="preserve">Návrh = </t>
    </r>
    <r>
      <rPr>
        <sz val="11"/>
        <color theme="1"/>
        <rFont val="Calibri"/>
        <family val="2"/>
        <charset val="238"/>
      </rPr>
      <t xml:space="preserve">Σ </t>
    </r>
    <r>
      <rPr>
        <sz val="11"/>
        <color theme="1"/>
        <rFont val="Calibri"/>
        <family val="2"/>
        <charset val="238"/>
        <scheme val="minor"/>
      </rPr>
      <t>celková dodaná energie energonositele hodnocené budovy * faktor celkové primární energie [MWh/rok]</t>
    </r>
  </si>
  <si>
    <t>&gt;10%</t>
  </si>
  <si>
    <t>Faktory primární energie[1]</t>
  </si>
  <si>
    <r>
      <t>[1]</t>
    </r>
    <r>
      <rPr>
        <sz val="10"/>
        <color theme="1"/>
        <rFont val="Calibri"/>
        <family val="2"/>
        <charset val="238"/>
        <scheme val="minor"/>
      </rPr>
      <t xml:space="preserve"> https://www.mpo.gov.cz/cz/energetika/energeticka-ucinnost/stanovisko-ministerstva-prumyslu-a-obchodu-k-vypoctu-spotreby-primarni-energie-v-energetickem-posudku--276396/ nebo aktuální uveřejněné hodnoty na stránkách Ministerstva průmyslu a obchodu.</t>
    </r>
  </si>
  <si>
    <t>Doporučené doklady, dle relevantnosti</t>
  </si>
  <si>
    <t>V těchto buňkách proveďte zaškrtnutí (nebo napište PRAVDA) pokud je kritérium splněno</t>
  </si>
  <si>
    <t>stanovisko odboru památkové péče</t>
  </si>
  <si>
    <t>Pokud projekt vzešel z architektonické soutěže nebo je podporovanou aktivitou přímo architektonická soutěž, která přebere navrhovaná kritéria z této výzvy, má se skupina kritérií Kvalita architektonického a urbanistického řešení nebo jejich část za splněné.</t>
  </si>
  <si>
    <t>stanovisko odboru územního rozvoje/plánování</t>
  </si>
  <si>
    <t>stanovisko městského architekta</t>
  </si>
  <si>
    <t>Regulační plán nebo územní studie nebo ochranná památková zóna.</t>
  </si>
  <si>
    <t>Komentář:</t>
  </si>
  <si>
    <t>Komentář ke koordinaci i k souladu s charakterem lokality - popis od komise architektů</t>
  </si>
  <si>
    <t>Zdroj dat: výkresová dokumentace a vlastní měření (ideální je mít jako podklad DWG)</t>
  </si>
  <si>
    <r>
      <t xml:space="preserve">Využití </t>
    </r>
    <r>
      <rPr>
        <b/>
        <u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. poměr mezi PPP a HPP, který bude mimo zdůvodnitelné případy&gt; 0,7, dodržení mixu standardů a prostorových nároků bytů str.10</t>
    </r>
  </si>
  <si>
    <t>výpočet PPP</t>
  </si>
  <si>
    <t>výměra</t>
  </si>
  <si>
    <t>KOEFICIENT PRO VÝPOČET PPP</t>
  </si>
  <si>
    <t>započitatelná plocha</t>
  </si>
  <si>
    <t>Vyhodnocení</t>
  </si>
  <si>
    <t>č. bytu</t>
  </si>
  <si>
    <t>počet místností</t>
  </si>
  <si>
    <t>m2</t>
  </si>
  <si>
    <t>PPP-0 | NEPRONAJÍMATELNÉ PLOCHY</t>
  </si>
  <si>
    <t>CELKEM čistá plocha v m2</t>
  </si>
  <si>
    <t>Plochy konstrukcí</t>
  </si>
  <si>
    <t>byt č. 1</t>
  </si>
  <si>
    <t>Plochy technického zařízení</t>
  </si>
  <si>
    <t>byt č. 2</t>
  </si>
  <si>
    <t>Plochy domovních komunikací</t>
  </si>
  <si>
    <t>byt č. 3</t>
  </si>
  <si>
    <t>Ostatní plochy</t>
  </si>
  <si>
    <t>byt č. 4</t>
  </si>
  <si>
    <t>PPP-1 | PRONAJÍMATELNÉ PLOCHY</t>
  </si>
  <si>
    <t>byt č. 5</t>
  </si>
  <si>
    <t>Plochy bytových jednotek</t>
  </si>
  <si>
    <t>byt č. 6</t>
  </si>
  <si>
    <t>Plochy komerčních jednotek</t>
  </si>
  <si>
    <t>byt č. 7</t>
  </si>
  <si>
    <t>Plochy ostatní (společné prostory, sklepní kóje, ad.)</t>
  </si>
  <si>
    <t>byt č. 8</t>
  </si>
  <si>
    <t>PPP-2 | OSTATNÍ PRONAJÍMATELNÉ PLOCHY</t>
  </si>
  <si>
    <t>byt č. 9</t>
  </si>
  <si>
    <t>Plochy lodžií, balkonů - plochy zastřešené, neuzavřené konstrukcí</t>
  </si>
  <si>
    <t>byt č. 10</t>
  </si>
  <si>
    <t>Plochy lodžií, balkonů - plochy nezastřešené, neuzavřené konstrukcí</t>
  </si>
  <si>
    <t>Terasy na terénu, ohraničené plochy</t>
  </si>
  <si>
    <t>Plochy parkovacích stání</t>
  </si>
  <si>
    <t>CELKEM</t>
  </si>
  <si>
    <t>..</t>
  </si>
  <si>
    <t>HPP</t>
  </si>
  <si>
    <t>podmínka PPP/HPP &gt; 70%</t>
  </si>
  <si>
    <t>….</t>
  </si>
  <si>
    <t>čisté plochy uvnitř celkem</t>
  </si>
  <si>
    <t>venkovní plochy parkovací stání</t>
  </si>
  <si>
    <t>zahrada</t>
  </si>
  <si>
    <r>
      <t xml:space="preserve">Typologický mix je popsán na str. 9 a 10 </t>
    </r>
    <r>
      <rPr>
        <b/>
        <sz val="11"/>
        <color theme="4"/>
        <rFont val="Calibri"/>
        <family val="2"/>
        <charset val="238"/>
        <scheme val="minor"/>
      </rPr>
      <t>metodiky Pražské developerské společnosti</t>
    </r>
    <r>
      <rPr>
        <sz val="11"/>
        <color theme="1"/>
        <rFont val="Calibri"/>
        <family val="2"/>
        <charset val="238"/>
        <scheme val="minor"/>
      </rPr>
      <t>, stanoví standardy bytů, jejich velikosti a počty ve zpracovávaném projektu. Pro různé objekty o malé velikosti je nutné přepočítat a poměr zohlednit odpovídajícím způsobem.</t>
    </r>
  </si>
  <si>
    <t>počet obytných místností</t>
  </si>
  <si>
    <t>M
min - max m2 ČPP</t>
  </si>
  <si>
    <t>B
min - max m2 ČPP</t>
  </si>
  <si>
    <t>S
min - max m2 ČPP</t>
  </si>
  <si>
    <t>pozn:</t>
  </si>
  <si>
    <t>S120 není pro vozíčkáře, ale pro osoby s omezenou pohyblivostí nebo orientací a přístup k němu musí splňovat požadavky na přístupnost, tedy musí být vybaven výtahem.</t>
  </si>
  <si>
    <t>23 - 32</t>
  </si>
  <si>
    <t>33 - 42</t>
  </si>
  <si>
    <t>32 - 38</t>
  </si>
  <si>
    <t>pozn k M:</t>
  </si>
  <si>
    <t>Minimální byt – standard M – Byty splňující minimální normové požadavky z hlediska prostorových nároků4. Jsou předpokládány krátkodobé nájmy a častější střídání nájemníků, čemuž budou odpovídat i nároky na jednoduché a odolné vybavení bytu z trvanlivých materiálů. Tyto byty lze sdružovat v rámci skupinového bydlení.</t>
  </si>
  <si>
    <t>[4] odchylka by neměla překročit +20% plochy na místnost a + 15% plochy  na byt jako celek</t>
  </si>
  <si>
    <t>42 - 52</t>
  </si>
  <si>
    <t>55 - 75</t>
  </si>
  <si>
    <t>52 - 65</t>
  </si>
  <si>
    <t>pozn k B:</t>
  </si>
  <si>
    <t>Bezbariérový byt – standard B – Byty splňující prostorové  požadavky na upravitelný byt5. Je předpokládán nájem osobami s pohybovým omezením, čemuž budou odpovídat nároky na prostor i vybavení bytu.</t>
  </si>
  <si>
    <t>52 - 64</t>
  </si>
  <si>
    <t>73 - 97</t>
  </si>
  <si>
    <t>64 - 75</t>
  </si>
  <si>
    <t>pozn k S:</t>
  </si>
  <si>
    <t>Standardní byt – standard S – Byty splňující nároky  na universální užívání vč. užívání osobami na vozíku  (standard otáčení 120 cm). Jsou předpokládány dlouhodobější nájmy.</t>
  </si>
  <si>
    <t>66 - 85</t>
  </si>
  <si>
    <t>85 - 115</t>
  </si>
  <si>
    <t>85 - 105</t>
  </si>
  <si>
    <t>Zastoupení velikostí jednotlivých bytů bude řešeno v souladu  s rozmezím uvedeným v tabulce</t>
  </si>
  <si>
    <t>pozn. sem se byty přenáší ze záložky EFE</t>
  </si>
  <si>
    <t>POŽADAVEK</t>
  </si>
  <si>
    <t>STAV</t>
  </si>
  <si>
    <t>HODNOCENÍ</t>
  </si>
  <si>
    <t>standard</t>
  </si>
  <si>
    <t>zastoupení standardu</t>
  </si>
  <si>
    <t>velikost bytů</t>
  </si>
  <si>
    <t>zastoupení velikosti</t>
  </si>
  <si>
    <t>počet bytů</t>
  </si>
  <si>
    <t>zastoupení velikostí</t>
  </si>
  <si>
    <t>M</t>
  </si>
  <si>
    <t>0 - 40 %</t>
  </si>
  <si>
    <t>1 + kk</t>
  </si>
  <si>
    <t>2 +kk</t>
  </si>
  <si>
    <t>3 + kk</t>
  </si>
  <si>
    <t>4 + kk</t>
  </si>
  <si>
    <t>B</t>
  </si>
  <si>
    <t>5 - 30%</t>
  </si>
  <si>
    <t>S</t>
  </si>
  <si>
    <t>50 - 70%</t>
  </si>
  <si>
    <t>1 + kk, 1 + 1</t>
  </si>
  <si>
    <t>2 +kk, 2 + 1</t>
  </si>
  <si>
    <t>3 + kk, 3 + 1</t>
  </si>
  <si>
    <t>4 + kk, 4 + 1</t>
  </si>
  <si>
    <t>pozn.</t>
  </si>
  <si>
    <t>u menšího počtu bytů stačí splnit ZASTOUPENÍ STANDARDU</t>
  </si>
  <si>
    <t>V těchto buňkách proveďte zaškrtnutí pokud je kritérium splněno</t>
  </si>
  <si>
    <r>
      <t xml:space="preserve">Mj. např. stavba obsahuje závětří u vstupu, zádveří, společný sklad s prostorem cca 1 m2 na obyvatele, skladovací místnost na každý byt apod. Hodnocení komfortu uživatele je popsáno konkrétním vybavením, organizací i umístěním konkrétních místností, jež objekt má mít, a to na str. 12 metodiky </t>
    </r>
    <r>
      <rPr>
        <b/>
        <sz val="11"/>
        <color theme="4"/>
        <rFont val="Calibri"/>
        <family val="2"/>
        <charset val="238"/>
        <scheme val="minor"/>
      </rPr>
      <t>Pražské developerské společnosti</t>
    </r>
    <r>
      <rPr>
        <sz val="11"/>
        <color theme="1"/>
        <rFont val="Calibri"/>
        <family val="2"/>
        <charset val="238"/>
        <scheme val="minor"/>
      </rPr>
      <t>.</t>
    </r>
  </si>
  <si>
    <t>Popis od komise architektů</t>
  </si>
  <si>
    <t xml:space="preserve"> </t>
  </si>
  <si>
    <t>Požadavky</t>
  </si>
  <si>
    <t>splněny</t>
  </si>
  <si>
    <t>nesplněny</t>
  </si>
  <si>
    <t>Klíčové body z metodiky Pražské developerské společnosti</t>
  </si>
  <si>
    <t>Společné prostory domu</t>
  </si>
  <si>
    <t>Domovní komunikace:</t>
  </si>
  <si>
    <t xml:space="preserve">Sdílené prostory: </t>
  </si>
  <si>
    <t>Sklepy a skladovací prostory:</t>
  </si>
  <si>
    <t xml:space="preserve">Důraz bude kladen na vybudování kvalitních společných prostor v exteriéru pro pobyt obyvatel budovy, a to v místech, kde to bude možné. Společné prostory v interiéru budou navrženy s důrazem na pobytovou kvalitu, větrání, přirozené světlo, přehlednost  a přístupnost. U společných prostor bude kladen zvláštní důraz na mechanickou odolnost, otěruvzdornost a snadnou údržbu použitých materiálů a technologií. Společné prostory budou podporovat příležitostný kontakt  a setkávání obyvatel domu. Všechny společné prostory budou bezbariérově přístupné. </t>
  </si>
  <si>
    <r>
      <t xml:space="preserve">Bude kladen důraz na vytvoření vhodného </t>
    </r>
    <r>
      <rPr>
        <b/>
        <sz val="11"/>
        <color theme="1"/>
        <rFont val="Calibri"/>
        <family val="2"/>
        <charset val="238"/>
        <scheme val="minor"/>
      </rPr>
      <t>závětří</t>
    </r>
    <r>
      <rPr>
        <sz val="11"/>
        <color theme="1"/>
        <rFont val="Calibri"/>
        <family val="2"/>
        <charset val="238"/>
        <scheme val="minor"/>
      </rPr>
      <t xml:space="preserve"> u vstupu do domu. V případě společně užívaného vstupu do budovy, budou </t>
    </r>
    <r>
      <rPr>
        <b/>
        <sz val="11"/>
        <color theme="1"/>
        <rFont val="Calibri"/>
        <family val="2"/>
        <charset val="238"/>
        <scheme val="minor"/>
      </rPr>
      <t>zádveří a vstupní hala</t>
    </r>
    <r>
      <rPr>
        <sz val="11"/>
        <color theme="1"/>
        <rFont val="Calibri"/>
        <family val="2"/>
        <charset val="238"/>
        <scheme val="minor"/>
      </rPr>
      <t xml:space="preserve"> přiměřeně rozlehlé, umožňující dostatečně dlouhou nášlapnou </t>
    </r>
    <r>
      <rPr>
        <b/>
        <sz val="11"/>
        <color theme="1"/>
        <rFont val="Calibri"/>
        <family val="2"/>
        <charset val="238"/>
        <scheme val="minor"/>
      </rPr>
      <t>čistící zónu</t>
    </r>
    <r>
      <rPr>
        <sz val="11"/>
        <color theme="1"/>
        <rFont val="Calibri"/>
        <family val="2"/>
        <charset val="238"/>
        <scheme val="minor"/>
      </rPr>
      <t xml:space="preserve">. V domě se nepředpokládá umístění provozovny s recepcí ani ostrahou. Umístění schodiště a výtahu bude řešeno prostorově efektivně, například sdružením v rámci vertikálního komunikačního jádra. Výběr výtahu bude brát ohled zejména na trvanlivost výrobku, jednoduchost čištění a údržby a na úspory energie. V odůvodněných případech bude navržen výtah o rozměrech umožňujících pohodlné převážení jízdních kol a kočárků. Umístění výtahové šachty bude řešeno vzhledem k minimalizaci hluku a případným hlukovým zatížením přilehlých bytových prostor. Pro úklid společných částí domu bude v návaznosti na komunikační prostory navržena </t>
    </r>
    <r>
      <rPr>
        <b/>
        <sz val="11"/>
        <color theme="1"/>
        <rFont val="Calibri"/>
        <family val="2"/>
        <charset val="238"/>
        <scheme val="minor"/>
      </rPr>
      <t>úklidová komora</t>
    </r>
    <r>
      <rPr>
        <sz val="11"/>
        <color theme="1"/>
        <rFont val="Calibri"/>
        <family val="2"/>
        <charset val="238"/>
        <scheme val="minor"/>
      </rPr>
      <t>. Její umístění bude voleno s ohledem na dostupnost všech společných prostor domu.</t>
    </r>
  </si>
  <si>
    <r>
      <t xml:space="preserve">V domě bude umístěn </t>
    </r>
    <r>
      <rPr>
        <b/>
        <sz val="11"/>
        <color theme="1"/>
        <rFont val="Calibri"/>
        <family val="2"/>
        <charset val="238"/>
        <scheme val="minor"/>
      </rPr>
      <t>sklad kol a kočárků</t>
    </r>
    <r>
      <rPr>
        <sz val="11"/>
        <color theme="1"/>
        <rFont val="Calibri"/>
        <family val="2"/>
        <charset val="238"/>
        <scheme val="minor"/>
      </rPr>
      <t xml:space="preserve"> s možností jejich umytí. Sklad kol bude dimenzován na minimální počet jedno kolo na bytovou jednotku, ve vhodných případech bude  doplněno o druhé, které je možné umístit mimo dům. Pozn. v případě domu pro seniory není sklad kol a kočárků podmínkou.</t>
    </r>
  </si>
  <si>
    <r>
      <t xml:space="preserve">Ke každé bytové jednotce bude navržena </t>
    </r>
    <r>
      <rPr>
        <b/>
        <sz val="11"/>
        <color theme="1"/>
        <rFont val="Calibri"/>
        <family val="2"/>
        <charset val="238"/>
        <scheme val="minor"/>
      </rPr>
      <t>komora, sklepní  nebo skladovací kóje výměry min. 2 m</t>
    </r>
    <r>
      <rPr>
        <b/>
        <vertAlign val="superscript"/>
        <sz val="11"/>
        <color theme="1"/>
        <rFont val="Calibri"/>
        <family val="2"/>
        <charset val="238"/>
        <scheme val="minor"/>
      </rPr>
      <t>2</t>
    </r>
    <r>
      <rPr>
        <sz val="11"/>
        <color theme="1"/>
        <rFont val="Calibri"/>
        <family val="2"/>
        <charset val="238"/>
        <scheme val="minor"/>
      </rPr>
      <t xml:space="preserve">. </t>
    </r>
  </si>
  <si>
    <t xml:space="preserve">Odpadové hospodářství: </t>
  </si>
  <si>
    <t xml:space="preserve">Návrh umožní uživatelský komfort pro třídění a recyklaci  odpadu a zjednodušení nakládání s odpadem.  V návrhu bude dle potřeby umístěna společná popelnice na biologický odpad nebo kompost. Velikost a počet nádob na směsný  a tříděný odpad bude odpovídat počtu bytových jednotek. </t>
  </si>
  <si>
    <t>Sdílené prostory pro skupinové bydlení:</t>
  </si>
  <si>
    <t xml:space="preserve">Pro účely skupinového bydlení pro seniory nebo osoby  s asistenční službou lze navrhnout sdílenou denní obytnou  místnost s jídelnou a kuchyní, která bude užívaná výlučně  obyvateli sdružených v rámci navrženého skupinového bydlení. </t>
  </si>
  <si>
    <t xml:space="preserve">Podíl sociálního bydlení </t>
  </si>
  <si>
    <t>Hospodářsky a sociálně ohrožené území a Strukturálně postižený region</t>
  </si>
  <si>
    <t>Podmínka</t>
  </si>
  <si>
    <t>body</t>
  </si>
  <si>
    <t>hodnocení dle: PŘÍLOHA Č. 11 K VÝZVĚ Č. 1</t>
  </si>
  <si>
    <t>Zadejte obec:</t>
  </si>
  <si>
    <t>&lt;15 % plochy určené pro sociální byty</t>
  </si>
  <si>
    <t xml:space="preserve">&gt;=15 % plochy pro sociální byty </t>
  </si>
  <si>
    <t>vyberta kraj</t>
  </si>
  <si>
    <t>zadejte ORP</t>
  </si>
  <si>
    <t>počet bodů</t>
  </si>
  <si>
    <t>zkontroluj zda se jedná o strukturálně postižený region</t>
  </si>
  <si>
    <t>Hospodářsky a sociálně ohrožené území</t>
  </si>
  <si>
    <t>kraj název</t>
  </si>
  <si>
    <t>ORP název</t>
  </si>
  <si>
    <t xml:space="preserve"> počet bodů</t>
  </si>
  <si>
    <t>strukturálně postižený region</t>
  </si>
  <si>
    <t>Jihočeský</t>
  </si>
  <si>
    <t>Procentuální podíl sociálního bydlení</t>
  </si>
  <si>
    <t>Podíl dostupného a sociálního bydlení na celkovém počtu bytů v rámci projektu</t>
  </si>
  <si>
    <t>Středočeský</t>
  </si>
  <si>
    <t>-</t>
  </si>
  <si>
    <t>Praha</t>
  </si>
  <si>
    <t>Jihomoravský</t>
  </si>
  <si>
    <t>Celková čistá plocha bytů</t>
  </si>
  <si>
    <t>ze záložky EFE</t>
  </si>
  <si>
    <t>Žádné dostupné byty</t>
  </si>
  <si>
    <t>0 bodů</t>
  </si>
  <si>
    <t>Plzeňský</t>
  </si>
  <si>
    <t>Horažďovice, Nepomuk, Sušice</t>
  </si>
  <si>
    <t>Benešov</t>
  </si>
  <si>
    <t>Karlovarský</t>
  </si>
  <si>
    <t>sociální byty:</t>
  </si>
  <si>
    <t>1–20 % dostupných bytů</t>
  </si>
  <si>
    <t>1 bod</t>
  </si>
  <si>
    <t>Milevsko, Soběslav, Dačice, Blatná</t>
  </si>
  <si>
    <t>Beroun</t>
  </si>
  <si>
    <t>Královéhradecký</t>
  </si>
  <si>
    <t>21-40 % dostupných bytů</t>
  </si>
  <si>
    <t>2 body</t>
  </si>
  <si>
    <t>Kraslice, Sokolov, Ostrov</t>
  </si>
  <si>
    <t>Brandýs nad Labem-Stará Boleslav</t>
  </si>
  <si>
    <t>Liberecký</t>
  </si>
  <si>
    <t>41-60 % dostupných bytů</t>
  </si>
  <si>
    <t>3 body</t>
  </si>
  <si>
    <t>Ústecký</t>
  </si>
  <si>
    <t>Litvínov, Most, Rumburk, Děčín, Varnsdorf, Podbořany, Chomutov, Kadaň, Ústí nad Labem, Lovosice, Teplice, Žatec, Louny, Litoměřice</t>
  </si>
  <si>
    <t>Čáslav</t>
  </si>
  <si>
    <t>Moravskoslezský</t>
  </si>
  <si>
    <t>61-80 % dostupných bytů</t>
  </si>
  <si>
    <t>4 body</t>
  </si>
  <si>
    <t>Tanvald, Frýdlant, Semily, Nový Bor</t>
  </si>
  <si>
    <t>Černošice</t>
  </si>
  <si>
    <t>Olomoucký</t>
  </si>
  <si>
    <t>Všechny byty jsou dostupné (započítávají se i sociální)</t>
  </si>
  <si>
    <t>5 bodů</t>
  </si>
  <si>
    <t>Broumov, Dvůr Králové nad Labem</t>
  </si>
  <si>
    <t>Český Brod</t>
  </si>
  <si>
    <t>Pardubický</t>
  </si>
  <si>
    <t>Moravská Třebová, Česká Třebová, Svitavy, Králíky</t>
  </si>
  <si>
    <t>Dobříš</t>
  </si>
  <si>
    <r>
      <rPr>
        <i/>
        <sz val="11"/>
        <color theme="1"/>
        <rFont val="Calibri"/>
        <family val="2"/>
        <charset val="238"/>
        <scheme val="minor"/>
      </rPr>
      <t>1) Dostupné nájemní bydlení lze poskytovat domácnosti, jejíž členové</t>
    </r>
    <r>
      <rPr>
        <sz val="11"/>
        <color theme="1"/>
        <rFont val="Calibri"/>
        <family val="2"/>
        <charset val="238"/>
        <scheme val="minor"/>
      </rPr>
      <t xml:space="preserve">
a) dosáhli jednotlivě věku nejvýše 35 let
b) nevlastní nemovitou věc určenou k bydlení ani nejsou jejími spoluvlastníky ani členy bytového družstva s právem užívat byt</t>
    </r>
  </si>
  <si>
    <t>Kraj Vysočina</t>
  </si>
  <si>
    <t>Moravské Budějovice, Pacov, Bystřice nad Pernštejnem, Telč, Světlá nad Sázavou, Náměšť nad Oslavou, Chotěboř, Třebíč</t>
  </si>
  <si>
    <t>Hořovice</t>
  </si>
  <si>
    <t>Veselí nad Moravou, Hodonín, Kyjov, Moravský Krumlov, Znojmo</t>
  </si>
  <si>
    <t>Kladno</t>
  </si>
  <si>
    <t>Přerov, Jeseník, Šumperk, Konice, Mohelnice, Uničov, Lipník nad Bečvou, Zábřeh, Hranice, Šternberk</t>
  </si>
  <si>
    <t>Kolín</t>
  </si>
  <si>
    <r>
      <rPr>
        <i/>
        <sz val="11"/>
        <color theme="1"/>
        <rFont val="Calibri"/>
        <family val="2"/>
        <charset val="238"/>
        <scheme val="minor"/>
      </rPr>
      <t>2) Dostupné nájemní bydlení lze poskytovat domácnosti,</t>
    </r>
    <r>
      <rPr>
        <sz val="11"/>
        <color theme="1"/>
        <rFont val="Calibri"/>
        <family val="2"/>
        <charset val="238"/>
        <scheme val="minor"/>
      </rPr>
      <t xml:space="preserve">
c) jejíž člen je zaměstnancem v oborech zdravotnictví, školství, zajišťování veřejné bezpečnosti, poskytování sociálních služeb nebo výkonu veřejné správy 
d) jejíž členové nevlastní v kraji, kde se dostupné nájemní bydlení poskytuje, nemovitou věc určenou k bydlení, ani nejsou jejími spoluvlastníky ani členy bytového družstva s právem užívat byt v daném kraji</t>
    </r>
  </si>
  <si>
    <t>Karviná, Havířov, Orlová, Vítkov, Rýmařov, Krnov, Bruntál, Bohumín, Odry, Český Těšín</t>
  </si>
  <si>
    <t>Kralupy nad Vltavou</t>
  </si>
  <si>
    <t>Vysočina</t>
  </si>
  <si>
    <t>Zlínský</t>
  </si>
  <si>
    <t>Bystřice pod Hostýnem, Kroměříž, Otrokovice, Holešov, Vsetín, Uherský Brod</t>
  </si>
  <si>
    <t>Kutná Hora</t>
  </si>
  <si>
    <t>Lysá nad Labem</t>
  </si>
  <si>
    <r>
      <rPr>
        <i/>
        <sz val="11"/>
        <color theme="1"/>
        <rFont val="Calibri"/>
        <family val="2"/>
        <charset val="238"/>
        <scheme val="minor"/>
      </rPr>
      <t xml:space="preserve">3) Dostupné nájemní bydlení lze dále poskytovat domácnosti, </t>
    </r>
    <r>
      <rPr>
        <sz val="11"/>
        <color theme="1"/>
        <rFont val="Calibri"/>
        <family val="2"/>
        <charset val="238"/>
        <scheme val="minor"/>
      </rPr>
      <t xml:space="preserve">
a) jejíž průměrný příjem nepřesahuje příjem domácností nacházejících se v 8. příjmovém decilu (viz níže) a 
b) jejíž členové nevlastní nemovitou věc určenou k bydlení ani nejsou jejími spoluvlastníky ani členy bytového družstva s právem užívat byt</t>
    </r>
  </si>
  <si>
    <t>Strukturálně postižený region</t>
  </si>
  <si>
    <t>Mělník</t>
  </si>
  <si>
    <t>Mladá Boleslav</t>
  </si>
  <si>
    <t>Mnichovo Hradiště</t>
  </si>
  <si>
    <r>
      <rPr>
        <i/>
        <sz val="11"/>
        <color theme="1"/>
        <rFont val="Calibri"/>
        <family val="2"/>
        <charset val="238"/>
        <scheme val="minor"/>
      </rPr>
      <t>4) Dostupné nájemní bydlení lze dále poskytovat domácnosti, jejíž člen</t>
    </r>
    <r>
      <rPr>
        <sz val="11"/>
        <color theme="1"/>
        <rFont val="Calibri"/>
        <family val="2"/>
        <charset val="238"/>
        <scheme val="minor"/>
      </rPr>
      <t xml:space="preserve">
a) bydlí s osobou, která se na něm nebo na členech jeho domácností dopustila činu povahy trestného činu týrání svěřené osoby, týrání osoby žijící ve společném obydlí, nebezpečného vyhrožování nebo nebezpečného pronásledování, a
b) nevlastní nemovitou věc určenou k bydlení ani není jejím spoluvlastníkem ani členem bytového družstva s právem užívat byt, nebo sice je spoluvlastníkem nemovité věci určené k bydlení, ale tuto nemovitou věc vlastní společně s osobou, která se na něm dopustila činu povahy trestného činu týrání svěřené osoby, týrání osoby žijící ve společném obydlí, nebezpečného vyhrožování nebo nebezpečného pronásledování.</t>
    </r>
  </si>
  <si>
    <t>Neratovice</t>
  </si>
  <si>
    <t>Nymburk</t>
  </si>
  <si>
    <t>Poděbrady</t>
  </si>
  <si>
    <t>Příbram</t>
  </si>
  <si>
    <t>Rakovník</t>
  </si>
  <si>
    <t>Říčany</t>
  </si>
  <si>
    <t>Sedlčany</t>
  </si>
  <si>
    <t>Slaný</t>
  </si>
  <si>
    <t>Vlašim</t>
  </si>
  <si>
    <t>Votice</t>
  </si>
  <si>
    <t>Blatná</t>
  </si>
  <si>
    <t>ano</t>
  </si>
  <si>
    <t>České Budějovice</t>
  </si>
  <si>
    <t>Český Krumlov</t>
  </si>
  <si>
    <t>Dačice</t>
  </si>
  <si>
    <t>Jindřichův Hradec</t>
  </si>
  <si>
    <t>Kaplice</t>
  </si>
  <si>
    <t>Milevsko</t>
  </si>
  <si>
    <t>Písek</t>
  </si>
  <si>
    <t>Prachatice</t>
  </si>
  <si>
    <t>Soběslav</t>
  </si>
  <si>
    <t>Strakonice</t>
  </si>
  <si>
    <t>Tábor</t>
  </si>
  <si>
    <t>Trhové Sviny</t>
  </si>
  <si>
    <t>Třeboň</t>
  </si>
  <si>
    <t>Týn nad Vltavou</t>
  </si>
  <si>
    <t>Vimperk</t>
  </si>
  <si>
    <t>Vodňany</t>
  </si>
  <si>
    <t>Blovice</t>
  </si>
  <si>
    <t>Domažlice</t>
  </si>
  <si>
    <t>Horažďovice</t>
  </si>
  <si>
    <t>Horšovský Týn</t>
  </si>
  <si>
    <t>Klatovy</t>
  </si>
  <si>
    <t>Kralovice</t>
  </si>
  <si>
    <t>Nepomuk</t>
  </si>
  <si>
    <t>Nýřany</t>
  </si>
  <si>
    <t>Plzeň</t>
  </si>
  <si>
    <t>Přeštice</t>
  </si>
  <si>
    <t>Rokycany</t>
  </si>
  <si>
    <t>Stod</t>
  </si>
  <si>
    <t>Stříbro</t>
  </si>
  <si>
    <t>Sušice</t>
  </si>
  <si>
    <t>Tachov</t>
  </si>
  <si>
    <t>Aš</t>
  </si>
  <si>
    <t>Cheb</t>
  </si>
  <si>
    <t>Karlovy Vary</t>
  </si>
  <si>
    <t>Kraslice</t>
  </si>
  <si>
    <t>Mariánské Lázně</t>
  </si>
  <si>
    <t>Ostrov</t>
  </si>
  <si>
    <t>Sokolov</t>
  </si>
  <si>
    <t>Bílina</t>
  </si>
  <si>
    <t>Děčín</t>
  </si>
  <si>
    <t>Chomutov</t>
  </si>
  <si>
    <t>Kadaň</t>
  </si>
  <si>
    <t>Litoměřice</t>
  </si>
  <si>
    <t>Litvínov</t>
  </si>
  <si>
    <t>Louny</t>
  </si>
  <si>
    <t>Lovosice</t>
  </si>
  <si>
    <t>Most</t>
  </si>
  <si>
    <t>Podbořany</t>
  </si>
  <si>
    <t>Roudnice nad Labem</t>
  </si>
  <si>
    <t>Rumburk</t>
  </si>
  <si>
    <t>Teplice</t>
  </si>
  <si>
    <t>Ústí nad Labem</t>
  </si>
  <si>
    <t>Varnsdorf</t>
  </si>
  <si>
    <t>Žatec</t>
  </si>
  <si>
    <t>Česká Lípa</t>
  </si>
  <si>
    <t>Frýdlant</t>
  </si>
  <si>
    <t>Jablonec nad Nisou</t>
  </si>
  <si>
    <t>Jilemnice</t>
  </si>
  <si>
    <t>Liberec</t>
  </si>
  <si>
    <t>Nový Bor</t>
  </si>
  <si>
    <t>Semily</t>
  </si>
  <si>
    <t>Tanvald</t>
  </si>
  <si>
    <t>Turnov</t>
  </si>
  <si>
    <t>Železný Brod</t>
  </si>
  <si>
    <t>Broumov</t>
  </si>
  <si>
    <t>Dobruška</t>
  </si>
  <si>
    <t>Dvůr Králové nad Labem</t>
  </si>
  <si>
    <t>Hořice</t>
  </si>
  <si>
    <t>Hradec Králové</t>
  </si>
  <si>
    <t>Jaroměř</t>
  </si>
  <si>
    <t>Jičín</t>
  </si>
  <si>
    <t>Kostelec nad Orlicí</t>
  </si>
  <si>
    <t>Náchod</t>
  </si>
  <si>
    <t>Nová Paka</t>
  </si>
  <si>
    <t>Nové Město nad Metují</t>
  </si>
  <si>
    <t>Nový Bydžov</t>
  </si>
  <si>
    <t>Rychnov nad Kněžnou</t>
  </si>
  <si>
    <t>Trutnov</t>
  </si>
  <si>
    <t>Vrchlabí</t>
  </si>
  <si>
    <t>Česká Třebová</t>
  </si>
  <si>
    <t>Hlinsko</t>
  </si>
  <si>
    <t>Holice</t>
  </si>
  <si>
    <t>Chrudim</t>
  </si>
  <si>
    <t>Králíky</t>
  </si>
  <si>
    <t>Lanškroun</t>
  </si>
  <si>
    <t>Litomyšl</t>
  </si>
  <si>
    <t>Moravská Třebová</t>
  </si>
  <si>
    <t>Pardubice</t>
  </si>
  <si>
    <t>Polička</t>
  </si>
  <si>
    <t>Přelouč</t>
  </si>
  <si>
    <t>Svitavy</t>
  </si>
  <si>
    <t>Ústí nad Orlicí</t>
  </si>
  <si>
    <t>Vysoké Mýto</t>
  </si>
  <si>
    <t>Žamberk</t>
  </si>
  <si>
    <t>Bystřice nad Pernštejnem</t>
  </si>
  <si>
    <t>Havlíčkův Brod</t>
  </si>
  <si>
    <t>Humpolec</t>
  </si>
  <si>
    <t>Chotěboř</t>
  </si>
  <si>
    <t>Jihlava</t>
  </si>
  <si>
    <t>Moravské Budějovice</t>
  </si>
  <si>
    <t>Náměšť nad Oslavou</t>
  </si>
  <si>
    <t>Nové Město na Moravě</t>
  </si>
  <si>
    <t>Pacov</t>
  </si>
  <si>
    <t>Pelhřimov</t>
  </si>
  <si>
    <t>Světlá nad Sázavou</t>
  </si>
  <si>
    <t>Telč</t>
  </si>
  <si>
    <t>Třebíč</t>
  </si>
  <si>
    <t>Velké Meziříčí</t>
  </si>
  <si>
    <t>Žďár nad Sázavou</t>
  </si>
  <si>
    <t>Blansko</t>
  </si>
  <si>
    <t>Boskovice</t>
  </si>
  <si>
    <t>Brno</t>
  </si>
  <si>
    <t>Břeclav</t>
  </si>
  <si>
    <t>Bučovice</t>
  </si>
  <si>
    <t>Hodonín</t>
  </si>
  <si>
    <t>Hustopeče</t>
  </si>
  <si>
    <t>Ivančice</t>
  </si>
  <si>
    <t>Kuřim</t>
  </si>
  <si>
    <t>Kyjov</t>
  </si>
  <si>
    <t>Mikulov</t>
  </si>
  <si>
    <t>Moravský Krumlov</t>
  </si>
  <si>
    <t>Pohořelice</t>
  </si>
  <si>
    <t>Rosice</t>
  </si>
  <si>
    <t>Slavkov u Brna</t>
  </si>
  <si>
    <t>Šlapanice</t>
  </si>
  <si>
    <t>Tišnov</t>
  </si>
  <si>
    <t>Veselí nad Moravou</t>
  </si>
  <si>
    <t>Vyškov</t>
  </si>
  <si>
    <t>Znojmo</t>
  </si>
  <si>
    <t>Židlochovice</t>
  </si>
  <si>
    <t>Hranice</t>
  </si>
  <si>
    <t>Jeseník</t>
  </si>
  <si>
    <t>Konice</t>
  </si>
  <si>
    <t>Lipník nad Bečvou</t>
  </si>
  <si>
    <t>Litovel</t>
  </si>
  <si>
    <t>Mohelnice</t>
  </si>
  <si>
    <t>Olomouc</t>
  </si>
  <si>
    <t>Prostějov</t>
  </si>
  <si>
    <t>Přerov</t>
  </si>
  <si>
    <t>Šternberk</t>
  </si>
  <si>
    <t>Šumperk</t>
  </si>
  <si>
    <t>Uničov</t>
  </si>
  <si>
    <t>Zábřeh</t>
  </si>
  <si>
    <t>Bystřice pod Hostýnem</t>
  </si>
  <si>
    <t>Holešov</t>
  </si>
  <si>
    <t>Kroměříž</t>
  </si>
  <si>
    <t>Luhačovice</t>
  </si>
  <si>
    <t>Otrokovice</t>
  </si>
  <si>
    <t>Rožnov pod Radhoštěm</t>
  </si>
  <si>
    <t>Uherské Hradiště</t>
  </si>
  <si>
    <t>Uherský Brod</t>
  </si>
  <si>
    <t>Valašské Klobouky</t>
  </si>
  <si>
    <t>Valašské Meziříčí</t>
  </si>
  <si>
    <t>Vizovice</t>
  </si>
  <si>
    <t>Vsetín</t>
  </si>
  <si>
    <t>Zlín</t>
  </si>
  <si>
    <t>Bílovec</t>
  </si>
  <si>
    <t>Bohumín</t>
  </si>
  <si>
    <t>Bruntál</t>
  </si>
  <si>
    <t>Český Těšín</t>
  </si>
  <si>
    <t>Frenštát pod Radhoštěm</t>
  </si>
  <si>
    <t>Frýdek-Místek</t>
  </si>
  <si>
    <t>Frýdlant nad Ostravicí</t>
  </si>
  <si>
    <t>Havířov</t>
  </si>
  <si>
    <t>Hlučín</t>
  </si>
  <si>
    <t>Jablunkov</t>
  </si>
  <si>
    <t>Karviná</t>
  </si>
  <si>
    <t>Kopřivnice</t>
  </si>
  <si>
    <t>Kravaře</t>
  </si>
  <si>
    <t>Krnov</t>
  </si>
  <si>
    <t>Nový Jičín</t>
  </si>
  <si>
    <t>Odry</t>
  </si>
  <si>
    <t>Opava</t>
  </si>
  <si>
    <t>Orlová</t>
  </si>
  <si>
    <t>Ostrava</t>
  </si>
  <si>
    <t>Rýmařov</t>
  </si>
  <si>
    <t>Třinec</t>
  </si>
  <si>
    <t>Vítkov</t>
  </si>
  <si>
    <t>tyto buňky vyplní žadatel</t>
  </si>
  <si>
    <t>tyto buňky vyplní hodnotitel</t>
  </si>
  <si>
    <t>V těchto buňkách provede žadatel  zadání hodnot, hodnotitel provede kontrolu</t>
  </si>
  <si>
    <t>Potřebné minimum: 10 bodů, maximum 35</t>
  </si>
  <si>
    <t>Potřebné minimum: 0 bodů, maximum 16 - SBToolCZ</t>
  </si>
  <si>
    <t>Pitín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</si>
</sst>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Kč&quot;_-;\-* #,##0.00\ &quot;Kč&quot;_-;_-* &quot;-&quot;??\ &quot;Kč&quot;_-;_-@_-"/>
    <numFmt numFmtId="164" formatCode="_-* #,##0\ &quot;Kč&quot;_-;\-* #,##0\ &quot;Kč&quot;_-;_-* &quot;-&quot;??\ &quot;Kč&quot;_-;_-@_-"/>
  </numFmts>
  <fonts count="48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0000"/>
      <name val="Calibri"/>
      <family val="2"/>
      <charset val="238"/>
      <scheme val="minor"/>
    </font>
    <font>
      <sz val="9"/>
      <color theme="1"/>
      <name val="Segoe UI"/>
      <family val="2"/>
      <charset val="238"/>
    </font>
    <font>
      <u/>
      <sz val="11"/>
      <color theme="1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b/>
      <i/>
      <sz val="11"/>
      <color theme="1"/>
      <name val="Calibri"/>
      <family val="2"/>
      <charset val="238"/>
      <scheme val="minor"/>
    </font>
    <font>
      <b/>
      <sz val="11"/>
      <color rgb="FF1F497D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b/>
      <sz val="16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2"/>
      <color rgb="FF1F497D"/>
      <name val="Calibri"/>
      <family val="2"/>
      <charset val="238"/>
      <scheme val="minor"/>
    </font>
    <font>
      <b/>
      <u/>
      <sz val="12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rgb="FF1F497D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vertAlign val="superscript"/>
      <sz val="9"/>
      <color theme="1"/>
      <name val="Calibri Light"/>
      <family val="2"/>
      <charset val="238"/>
    </font>
    <font>
      <sz val="9"/>
      <color theme="1"/>
      <name val="Calibri Light"/>
      <family val="2"/>
      <charset val="238"/>
    </font>
    <font>
      <sz val="9"/>
      <color theme="1"/>
      <name val="Calibri"/>
      <family val="2"/>
      <charset val="238"/>
      <scheme val="minor"/>
    </font>
    <font>
      <i/>
      <sz val="11"/>
      <color rgb="FFFF0000"/>
      <name val="Calibri"/>
      <family val="2"/>
      <charset val="238"/>
      <scheme val="minor"/>
    </font>
    <font>
      <b/>
      <sz val="9"/>
      <color theme="1"/>
      <name val="Calibri Light"/>
      <family val="2"/>
      <charset val="238"/>
    </font>
    <font>
      <b/>
      <sz val="11"/>
      <color rgb="FF000000"/>
      <name val="Calibri"/>
      <family val="2"/>
      <charset val="238"/>
      <scheme val="minor"/>
    </font>
    <font>
      <vertAlign val="subscript"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vertAlign val="superscript"/>
      <sz val="10"/>
      <color theme="1"/>
      <name val="Calibri"/>
      <family val="2"/>
      <charset val="238"/>
      <scheme val="minor"/>
    </font>
    <font>
      <b/>
      <sz val="11"/>
      <color theme="1"/>
      <name val="Calibri"/>
      <family val="2"/>
      <scheme val="minor"/>
    </font>
    <font>
      <b/>
      <u/>
      <sz val="11"/>
      <color theme="4"/>
      <name val="Calibri"/>
      <family val="2"/>
      <charset val="238"/>
      <scheme val="minor"/>
    </font>
    <font>
      <b/>
      <sz val="11"/>
      <color theme="4"/>
      <name val="Calibri"/>
      <family val="2"/>
      <charset val="238"/>
      <scheme val="minor"/>
    </font>
    <font>
      <b/>
      <vertAlign val="superscript"/>
      <sz val="11"/>
      <color theme="1"/>
      <name val="Calibri"/>
      <family val="2"/>
      <charset val="238"/>
      <scheme val="minor"/>
    </font>
    <font>
      <b/>
      <sz val="9"/>
      <color rgb="FFFFFFFF"/>
      <name val="Calibri"/>
      <family val="2"/>
      <charset val="238"/>
      <scheme val="minor"/>
    </font>
    <font>
      <sz val="9"/>
      <color rgb="FF000000"/>
      <name val="Calibri"/>
      <family val="2"/>
      <charset val="238"/>
      <scheme val="minor"/>
    </font>
    <font>
      <sz val="11"/>
      <color rgb="FF000000"/>
      <name val="Calibri"/>
      <family val="2"/>
      <charset val="238"/>
    </font>
    <font>
      <sz val="11"/>
      <color rgb="FF92D050"/>
      <name val="Calibri"/>
      <family val="2"/>
      <charset val="238"/>
      <scheme val="minor"/>
    </font>
    <font>
      <b/>
      <sz val="11"/>
      <color rgb="FF000000"/>
      <name val="Calibri"/>
      <family val="2"/>
      <charset val="238"/>
    </font>
    <font>
      <sz val="8"/>
      <color rgb="FF000000"/>
      <name val="Calibri"/>
      <family val="2"/>
      <charset val="238"/>
      <scheme val="minor"/>
    </font>
    <font>
      <b/>
      <sz val="10"/>
      <color rgb="FF000000"/>
      <name val="Calibri"/>
      <family val="2"/>
      <charset val="238"/>
    </font>
    <font>
      <sz val="10"/>
      <color rgb="FF000000"/>
      <name val="Calibri"/>
      <family val="2"/>
      <charset val="238"/>
    </font>
    <font>
      <sz val="12"/>
      <color rgb="FFFF0000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u/>
      <sz val="12"/>
      <name val="Calibri"/>
      <family val="2"/>
      <charset val="238"/>
      <scheme val="minor"/>
    </font>
    <font>
      <sz val="9"/>
      <name val="Segoe UI"/>
      <family val="2"/>
      <charset val="238"/>
    </font>
  </fonts>
  <fills count="19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000000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rgb="FFDDEBF7"/>
        <bgColor rgb="FF000000"/>
      </patternFill>
    </fill>
    <fill>
      <patternFill patternType="solid">
        <fgColor rgb="FFE2EFDA"/>
        <bgColor rgb="FF000000"/>
      </patternFill>
    </fill>
  </fills>
  <borders count="43">
    <border>
      <left/>
      <right/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 style="medium">
        <color indexed="64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/>
      <bottom style="thick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ck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ck">
        <color indexed="64"/>
      </left>
      <right/>
      <top/>
      <bottom/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">
    <xf numFmtId="0" fontId="0" fillId="0" borderId="0"/>
    <xf numFmtId="0" fontId="4" fillId="0" borderId="0" applyNumberFormat="0" applyFill="0" applyBorder="0" applyAlignment="0" applyProtection="0"/>
    <xf numFmtId="44" fontId="17" fillId="0" borderId="0" applyFont="0" applyFill="0" applyBorder="0" applyAlignment="0" applyProtection="0"/>
    <xf numFmtId="9" fontId="17" fillId="0" borderId="0" applyFont="0" applyFill="0" applyBorder="0" applyAlignment="0" applyProtection="0"/>
  </cellStyleXfs>
  <cellXfs count="232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4" fillId="0" borderId="0" xfId="1" applyAlignment="1">
      <alignment vertical="center"/>
    </xf>
    <xf numFmtId="0" fontId="8" fillId="0" borderId="0" xfId="0" applyFont="1" applyAlignment="1">
      <alignment vertical="center"/>
    </xf>
    <xf numFmtId="0" fontId="0" fillId="0" borderId="2" xfId="0" applyBorder="1"/>
    <xf numFmtId="0" fontId="9" fillId="0" borderId="0" xfId="0" applyFont="1" applyAlignment="1">
      <alignment vertical="center"/>
    </xf>
    <xf numFmtId="0" fontId="0" fillId="0" borderId="0" xfId="0" applyAlignment="1">
      <alignment horizontal="center"/>
    </xf>
    <xf numFmtId="0" fontId="10" fillId="0" borderId="0" xfId="0" applyFont="1" applyAlignment="1">
      <alignment horizontal="left"/>
    </xf>
    <xf numFmtId="0" fontId="11" fillId="0" borderId="0" xfId="0" applyFont="1"/>
    <xf numFmtId="0" fontId="12" fillId="0" borderId="0" xfId="0" applyFont="1"/>
    <xf numFmtId="0" fontId="1" fillId="0" borderId="2" xfId="0" applyFont="1" applyBorder="1"/>
    <xf numFmtId="0" fontId="5" fillId="0" borderId="2" xfId="0" applyFont="1" applyBorder="1"/>
    <xf numFmtId="0" fontId="14" fillId="0" borderId="2" xfId="0" applyFont="1" applyBorder="1"/>
    <xf numFmtId="0" fontId="11" fillId="0" borderId="2" xfId="0" applyFont="1" applyBorder="1"/>
    <xf numFmtId="0" fontId="13" fillId="3" borderId="2" xfId="0" applyFont="1" applyFill="1" applyBorder="1"/>
    <xf numFmtId="0" fontId="0" fillId="0" borderId="0" xfId="0" applyAlignment="1">
      <alignment horizontal="center" wrapText="1"/>
    </xf>
    <xf numFmtId="0" fontId="0" fillId="3" borderId="2" xfId="0" applyFill="1" applyBorder="1" applyAlignment="1">
      <alignment horizontal="center"/>
    </xf>
    <xf numFmtId="0" fontId="1" fillId="3" borderId="2" xfId="0" applyFont="1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0" fillId="0" borderId="0" xfId="0" applyAlignment="1">
      <alignment horizontal="center" vertical="center"/>
    </xf>
    <xf numFmtId="0" fontId="0" fillId="0" borderId="2" xfId="0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15" fillId="0" borderId="9" xfId="0" applyFont="1" applyBorder="1" applyAlignment="1">
      <alignment vertical="center"/>
    </xf>
    <xf numFmtId="0" fontId="15" fillId="0" borderId="6" xfId="0" applyFont="1" applyBorder="1" applyAlignment="1">
      <alignment vertical="center"/>
    </xf>
    <xf numFmtId="0" fontId="16" fillId="0" borderId="0" xfId="0" applyFont="1"/>
    <xf numFmtId="0" fontId="0" fillId="5" borderId="0" xfId="0" applyFill="1"/>
    <xf numFmtId="0" fontId="0" fillId="0" borderId="12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" fillId="0" borderId="0" xfId="0" applyFont="1"/>
    <xf numFmtId="0" fontId="0" fillId="6" borderId="0" xfId="0" applyFill="1"/>
    <xf numFmtId="0" fontId="0" fillId="0" borderId="9" xfId="0" applyBorder="1" applyAlignment="1">
      <alignment horizontal="center"/>
    </xf>
    <xf numFmtId="0" fontId="13" fillId="0" borderId="2" xfId="0" applyFont="1" applyBorder="1"/>
    <xf numFmtId="0" fontId="24" fillId="0" borderId="0" xfId="0" applyFont="1"/>
    <xf numFmtId="9" fontId="0" fillId="0" borderId="2" xfId="3" applyFont="1" applyBorder="1"/>
    <xf numFmtId="0" fontId="0" fillId="6" borderId="0" xfId="0" applyFill="1">
      <extLst>
        <ext xmlns:xfpb="http://schemas.microsoft.com/office/spreadsheetml/2022/featurepropertybag" uri="{C7286773-470A-42A8-94C5-96B5CB345126}">
          <xfpb:xfComplement i="0"/>
        </ext>
      </extLst>
    </xf>
    <xf numFmtId="0" fontId="1" fillId="6" borderId="0" xfId="0" applyFont="1" applyFill="1" applyAlignment="1">
      <alignment vertical="center"/>
    </xf>
    <xf numFmtId="0" fontId="0" fillId="0" borderId="0" xfId="0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wrapText="1"/>
    </xf>
    <xf numFmtId="0" fontId="0" fillId="0" borderId="7" xfId="0" applyBorder="1" applyAlignment="1">
      <alignment horizontal="center" wrapText="1"/>
    </xf>
    <xf numFmtId="0" fontId="13" fillId="0" borderId="0" xfId="0" applyFont="1"/>
    <xf numFmtId="0" fontId="26" fillId="7" borderId="21" xfId="0" applyFont="1" applyFill="1" applyBorder="1" applyAlignment="1">
      <alignment vertical="center" wrapText="1"/>
    </xf>
    <xf numFmtId="0" fontId="0" fillId="0" borderId="22" xfId="0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0" fillId="0" borderId="23" xfId="0" applyBorder="1" applyAlignment="1">
      <alignment vertical="center" wrapText="1"/>
    </xf>
    <xf numFmtId="0" fontId="0" fillId="0" borderId="24" xfId="0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6" fillId="7" borderId="25" xfId="0" applyFont="1" applyFill="1" applyBorder="1" applyAlignment="1">
      <alignment horizontal="center" vertical="center" wrapText="1"/>
    </xf>
    <xf numFmtId="0" fontId="0" fillId="0" borderId="26" xfId="0" applyBorder="1" applyAlignment="1">
      <alignment horizontal="center" vertical="center" wrapText="1"/>
    </xf>
    <xf numFmtId="0" fontId="0" fillId="0" borderId="27" xfId="0" applyBorder="1" applyAlignment="1">
      <alignment horizontal="center" vertical="center" wrapText="1"/>
    </xf>
    <xf numFmtId="0" fontId="0" fillId="6" borderId="2" xfId="0" applyFill="1" applyBorder="1"/>
    <xf numFmtId="0" fontId="0" fillId="6" borderId="2" xfId="0" applyFill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8" xfId="0" applyBorder="1" applyAlignment="1">
      <alignment horizontal="center" vertical="center" wrapText="1"/>
    </xf>
    <xf numFmtId="0" fontId="0" fillId="0" borderId="28" xfId="0" applyBorder="1" applyAlignment="1">
      <alignment horizontal="center" vertical="center" wrapText="1"/>
    </xf>
    <xf numFmtId="0" fontId="1" fillId="8" borderId="0" xfId="0" applyFont="1" applyFill="1"/>
    <xf numFmtId="0" fontId="0" fillId="8" borderId="0" xfId="0" applyFill="1"/>
    <xf numFmtId="0" fontId="0" fillId="6" borderId="12" xfId="0" applyFill="1" applyBorder="1" applyAlignment="1">
      <alignment horizontal="center" vertical="center"/>
    </xf>
    <xf numFmtId="9" fontId="0" fillId="0" borderId="0" xfId="3" applyFont="1"/>
    <xf numFmtId="9" fontId="0" fillId="0" borderId="0" xfId="3" applyFont="1" applyAlignment="1">
      <alignment horizontal="center"/>
    </xf>
    <xf numFmtId="9" fontId="0" fillId="0" borderId="0" xfId="0" applyNumberFormat="1" applyAlignment="1">
      <alignment horizontal="center" vertical="center"/>
    </xf>
    <xf numFmtId="0" fontId="0" fillId="9" borderId="0" xfId="0" applyFill="1"/>
    <xf numFmtId="0" fontId="0" fillId="8" borderId="0" xfId="0" applyFill="1" applyAlignment="1">
      <alignment horizontal="center" vertical="center"/>
    </xf>
    <xf numFmtId="0" fontId="0" fillId="9" borderId="0" xfId="0" applyFill="1" applyAlignment="1">
      <alignment horizontal="center" vertical="center"/>
    </xf>
    <xf numFmtId="0" fontId="1" fillId="9" borderId="17" xfId="0" applyFont="1" applyFill="1" applyBorder="1"/>
    <xf numFmtId="0" fontId="0" fillId="0" borderId="17" xfId="0" applyBorder="1"/>
    <xf numFmtId="0" fontId="0" fillId="0" borderId="17" xfId="0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4" fillId="0" borderId="17" xfId="1" applyBorder="1" applyAlignment="1">
      <alignment vertical="center"/>
    </xf>
    <xf numFmtId="0" fontId="30" fillId="0" borderId="17" xfId="0" applyFont="1" applyBorder="1" applyAlignment="1">
      <alignment vertical="center" wrapText="1"/>
    </xf>
    <xf numFmtId="0" fontId="0" fillId="10" borderId="0" xfId="0" applyFill="1"/>
    <xf numFmtId="0" fontId="0" fillId="10" borderId="0" xfId="0" applyFill="1" applyAlignment="1">
      <alignment horizontal="center" vertical="center"/>
    </xf>
    <xf numFmtId="0" fontId="0" fillId="6" borderId="0" xfId="0" applyFill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5" fillId="0" borderId="10" xfId="0" applyFont="1" applyBorder="1" applyAlignment="1">
      <alignment vertical="center"/>
    </xf>
    <xf numFmtId="0" fontId="1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0" fillId="6" borderId="0" xfId="0" applyFill="1" applyAlignment="1">
      <alignment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19" fillId="0" borderId="0" xfId="0" applyFont="1" applyAlignment="1">
      <alignment horizontal="center"/>
    </xf>
    <xf numFmtId="0" fontId="19" fillId="0" borderId="0" xfId="0" applyFont="1"/>
    <xf numFmtId="0" fontId="1" fillId="0" borderId="0" xfId="0" applyFont="1" applyAlignment="1">
      <alignment horizontal="center" vertical="center"/>
    </xf>
    <xf numFmtId="0" fontId="13" fillId="0" borderId="2" xfId="0" applyFont="1" applyBorder="1" applyAlignment="1">
      <alignment vertical="center"/>
    </xf>
    <xf numFmtId="0" fontId="0" fillId="6" borderId="2" xfId="0" applyFill="1" applyBorder="1" applyAlignment="1">
      <alignment horizontal="center" vertical="center" wrapText="1"/>
    </xf>
    <xf numFmtId="0" fontId="0" fillId="6" borderId="9" xfId="0" applyFill="1" applyBorder="1" applyAlignment="1">
      <alignment horizontal="center" vertical="center"/>
    </xf>
    <xf numFmtId="0" fontId="1" fillId="10" borderId="17" xfId="0" applyFont="1" applyFill="1" applyBorder="1"/>
    <xf numFmtId="0" fontId="26" fillId="7" borderId="29" xfId="0" applyFont="1" applyFill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0" fillId="0" borderId="30" xfId="0" applyBorder="1" applyAlignment="1">
      <alignment vertical="center" wrapText="1"/>
    </xf>
    <xf numFmtId="0" fontId="0" fillId="0" borderId="31" xfId="0" applyBorder="1" applyAlignment="1">
      <alignment vertical="center" wrapText="1"/>
    </xf>
    <xf numFmtId="0" fontId="31" fillId="0" borderId="3" xfId="0" applyFont="1" applyBorder="1"/>
    <xf numFmtId="0" fontId="0" fillId="0" borderId="4" xfId="0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/>
    <xf numFmtId="0" fontId="0" fillId="0" borderId="1" xfId="0" applyBorder="1"/>
    <xf numFmtId="0" fontId="0" fillId="0" borderId="6" xfId="0" applyBorder="1"/>
    <xf numFmtId="0" fontId="1" fillId="0" borderId="0" xfId="0" applyFont="1" applyAlignment="1">
      <alignment horizontal="center"/>
    </xf>
    <xf numFmtId="2" fontId="0" fillId="0" borderId="7" xfId="0" applyNumberFormat="1" applyBorder="1"/>
    <xf numFmtId="0" fontId="0" fillId="0" borderId="34" xfId="0" applyBorder="1" applyAlignment="1">
      <alignment horizontal="center" wrapText="1"/>
    </xf>
    <xf numFmtId="0" fontId="0" fillId="0" borderId="9" xfId="0" applyBorder="1"/>
    <xf numFmtId="2" fontId="0" fillId="0" borderId="9" xfId="0" applyNumberFormat="1" applyBorder="1"/>
    <xf numFmtId="9" fontId="31" fillId="0" borderId="26" xfId="3" applyFont="1" applyBorder="1"/>
    <xf numFmtId="0" fontId="1" fillId="0" borderId="2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5" fillId="0" borderId="0" xfId="0" applyFont="1"/>
    <xf numFmtId="0" fontId="0" fillId="11" borderId="0" xfId="0" applyFill="1" applyAlignment="1">
      <alignment horizontal="center" wrapText="1"/>
    </xf>
    <xf numFmtId="0" fontId="0" fillId="12" borderId="0" xfId="0" applyFill="1" applyAlignment="1">
      <alignment horizontal="center" wrapText="1"/>
    </xf>
    <xf numFmtId="9" fontId="0" fillId="0" borderId="2" xfId="0" applyNumberFormat="1" applyBorder="1"/>
    <xf numFmtId="0" fontId="0" fillId="13" borderId="0" xfId="0" applyFill="1" applyAlignment="1">
      <alignment horizontal="center" wrapText="1"/>
    </xf>
    <xf numFmtId="0" fontId="7" fillId="0" borderId="0" xfId="0" applyFont="1"/>
    <xf numFmtId="0" fontId="35" fillId="14" borderId="35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horizontal="center" vertical="center"/>
    </xf>
    <xf numFmtId="0" fontId="35" fillId="14" borderId="36" xfId="0" applyFont="1" applyFill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7" fillId="0" borderId="0" xfId="0" applyFont="1"/>
    <xf numFmtId="0" fontId="39" fillId="0" borderId="0" xfId="0" applyFont="1"/>
    <xf numFmtId="0" fontId="18" fillId="0" borderId="35" xfId="0" applyFont="1" applyBorder="1" applyAlignment="1">
      <alignment horizontal="justify" vertical="center" wrapText="1"/>
    </xf>
    <xf numFmtId="0" fontId="18" fillId="0" borderId="36" xfId="0" applyFont="1" applyBorder="1" applyAlignment="1">
      <alignment horizontal="justify" vertical="center" wrapText="1"/>
    </xf>
    <xf numFmtId="0" fontId="18" fillId="0" borderId="37" xfId="0" applyFont="1" applyBorder="1" applyAlignment="1">
      <alignment horizontal="justify" vertical="center" wrapText="1"/>
    </xf>
    <xf numFmtId="0" fontId="18" fillId="0" borderId="33" xfId="0" applyFont="1" applyBorder="1" applyAlignment="1">
      <alignment horizontal="justify" vertical="center" wrapText="1"/>
    </xf>
    <xf numFmtId="0" fontId="36" fillId="0" borderId="0" xfId="0" applyFont="1" applyAlignment="1">
      <alignment horizontal="right" vertical="center"/>
    </xf>
    <xf numFmtId="0" fontId="35" fillId="14" borderId="0" xfId="0" applyFont="1" applyFill="1" applyAlignment="1">
      <alignment horizontal="center" vertical="center" wrapText="1"/>
    </xf>
    <xf numFmtId="0" fontId="11" fillId="2" borderId="2" xfId="0" applyFont="1" applyFill="1" applyBorder="1"/>
    <xf numFmtId="0" fontId="1" fillId="10" borderId="0" xfId="0" applyFont="1" applyFill="1" applyAlignment="1">
      <alignment horizontal="center" vertical="center"/>
    </xf>
    <xf numFmtId="0" fontId="39" fillId="10" borderId="0" xfId="0" applyFont="1" applyFill="1" applyAlignment="1">
      <alignment horizontal="center"/>
    </xf>
    <xf numFmtId="0" fontId="1" fillId="10" borderId="0" xfId="0" applyFont="1" applyFill="1" applyAlignment="1">
      <alignment horizontal="center"/>
    </xf>
    <xf numFmtId="0" fontId="40" fillId="0" borderId="35" xfId="0" applyFont="1" applyBorder="1" applyAlignment="1">
      <alignment horizontal="justify" vertical="center"/>
    </xf>
    <xf numFmtId="0" fontId="40" fillId="0" borderId="36" xfId="0" applyFont="1" applyBorder="1" applyAlignment="1">
      <alignment horizontal="justify" vertical="center"/>
    </xf>
    <xf numFmtId="0" fontId="40" fillId="0" borderId="37" xfId="0" applyFont="1" applyBorder="1" applyAlignment="1">
      <alignment horizontal="justify" vertical="center"/>
    </xf>
    <xf numFmtId="0" fontId="40" fillId="0" borderId="33" xfId="0" applyFont="1" applyBorder="1" applyAlignment="1">
      <alignment horizontal="justify" vertical="center"/>
    </xf>
    <xf numFmtId="0" fontId="40" fillId="0" borderId="36" xfId="0" applyFont="1" applyBorder="1" applyAlignment="1">
      <alignment horizontal="center" vertical="center"/>
    </xf>
    <xf numFmtId="0" fontId="40" fillId="0" borderId="33" xfId="0" applyFont="1" applyBorder="1" applyAlignment="1">
      <alignment horizontal="center" vertical="center"/>
    </xf>
    <xf numFmtId="0" fontId="41" fillId="15" borderId="35" xfId="0" applyFont="1" applyFill="1" applyBorder="1" applyAlignment="1">
      <alignment horizontal="justify" vertical="center" wrapText="1"/>
    </xf>
    <xf numFmtId="0" fontId="41" fillId="15" borderId="36" xfId="0" applyFont="1" applyFill="1" applyBorder="1" applyAlignment="1">
      <alignment horizontal="justify" vertical="center" wrapText="1"/>
    </xf>
    <xf numFmtId="0" fontId="42" fillId="0" borderId="37" xfId="0" applyFont="1" applyBorder="1" applyAlignment="1">
      <alignment horizontal="justify" vertical="center" wrapText="1"/>
    </xf>
    <xf numFmtId="0" fontId="42" fillId="0" borderId="33" xfId="0" applyFont="1" applyBorder="1" applyAlignment="1">
      <alignment horizontal="justify" vertical="center" wrapText="1"/>
    </xf>
    <xf numFmtId="0" fontId="18" fillId="0" borderId="0" xfId="0" applyFont="1" applyAlignment="1">
      <alignment horizontal="justify" vertical="center" wrapText="1"/>
    </xf>
    <xf numFmtId="0" fontId="0" fillId="0" borderId="0" xfId="0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4" fillId="0" borderId="0" xfId="0" applyFont="1"/>
    <xf numFmtId="0" fontId="0" fillId="4" borderId="34" xfId="0" applyFill="1" applyBorder="1"/>
    <xf numFmtId="0" fontId="1" fillId="5" borderId="38" xfId="0" applyFont="1" applyFill="1" applyBorder="1"/>
    <xf numFmtId="0" fontId="1" fillId="0" borderId="9" xfId="0" applyFont="1" applyBorder="1" applyAlignment="1">
      <alignment horizontal="center"/>
    </xf>
    <xf numFmtId="0" fontId="11" fillId="0" borderId="9" xfId="0" applyFont="1" applyBorder="1" applyAlignment="1">
      <alignment horizontal="center"/>
    </xf>
    <xf numFmtId="0" fontId="0" fillId="0" borderId="39" xfId="0" applyBorder="1" applyAlignment="1">
      <alignment wrapText="1"/>
    </xf>
    <xf numFmtId="0" fontId="1" fillId="5" borderId="39" xfId="0" applyFont="1" applyFill="1" applyBorder="1" applyAlignment="1">
      <alignment horizontal="center"/>
    </xf>
    <xf numFmtId="0" fontId="0" fillId="0" borderId="39" xfId="0" applyBorder="1" applyAlignment="1">
      <alignment horizontal="center"/>
    </xf>
    <xf numFmtId="0" fontId="1" fillId="0" borderId="39" xfId="0" applyFont="1" applyBorder="1" applyAlignment="1">
      <alignment horizontal="center"/>
    </xf>
    <xf numFmtId="0" fontId="0" fillId="6" borderId="39" xfId="0" applyFill="1" applyBorder="1" applyAlignment="1">
      <alignment horizontal="center"/>
    </xf>
    <xf numFmtId="0" fontId="0" fillId="5" borderId="39" xfId="0" applyFill="1" applyBorder="1" applyAlignment="1">
      <alignment horizontal="center"/>
    </xf>
    <xf numFmtId="0" fontId="11" fillId="0" borderId="39" xfId="0" applyFont="1" applyBorder="1" applyAlignment="1">
      <alignment horizontal="center"/>
    </xf>
    <xf numFmtId="0" fontId="0" fillId="6" borderId="36" xfId="0" applyFill="1" applyBorder="1" applyAlignment="1">
      <alignment horizontal="center" vertical="center"/>
      <extLst>
        <ext xmlns:xfpb="http://schemas.microsoft.com/office/spreadsheetml/2022/featurepropertybag" uri="{C7286773-470A-42A8-94C5-96B5CB345126}">
          <xfpb:xfComplement i="0"/>
        </ext>
      </extLst>
    </xf>
    <xf numFmtId="0" fontId="45" fillId="0" borderId="2" xfId="0" applyFont="1" applyBorder="1"/>
    <xf numFmtId="0" fontId="46" fillId="3" borderId="2" xfId="0" applyFont="1" applyFill="1" applyBorder="1"/>
    <xf numFmtId="0" fontId="20" fillId="3" borderId="2" xfId="0" applyFont="1" applyFill="1" applyBorder="1" applyAlignment="1">
      <alignment horizontal="center"/>
    </xf>
    <xf numFmtId="0" fontId="20" fillId="0" borderId="9" xfId="0" applyFont="1" applyBorder="1" applyAlignment="1">
      <alignment horizontal="center"/>
    </xf>
    <xf numFmtId="0" fontId="20" fillId="0" borderId="39" xfId="0" applyFont="1" applyBorder="1" applyAlignment="1">
      <alignment horizontal="center"/>
    </xf>
    <xf numFmtId="0" fontId="19" fillId="0" borderId="2" xfId="0" applyFont="1" applyBorder="1" applyAlignment="1">
      <alignment horizontal="center"/>
    </xf>
    <xf numFmtId="0" fontId="19" fillId="5" borderId="39" xfId="0" applyFont="1" applyFill="1" applyBorder="1" applyAlignment="1">
      <alignment horizontal="center"/>
    </xf>
    <xf numFmtId="0" fontId="47" fillId="0" borderId="2" xfId="0" applyFont="1" applyBorder="1" applyAlignment="1">
      <alignment horizontal="center"/>
    </xf>
    <xf numFmtId="0" fontId="19" fillId="6" borderId="39" xfId="0" applyFont="1" applyFill="1" applyBorder="1" applyAlignment="1">
      <alignment horizontal="center"/>
    </xf>
    <xf numFmtId="0" fontId="1" fillId="0" borderId="2" xfId="0" applyFont="1" applyBorder="1" applyAlignment="1">
      <alignment vertical="center" wrapText="1"/>
    </xf>
    <xf numFmtId="0" fontId="38" fillId="0" borderId="0" xfId="0" applyFont="1" applyProtection="1">
      <protection locked="0"/>
    </xf>
    <xf numFmtId="0" fontId="0" fillId="0" borderId="0" xfId="0" applyProtection="1">
      <protection locked="0"/>
    </xf>
    <xf numFmtId="0" fontId="1" fillId="6" borderId="0" xfId="0" applyFont="1" applyFill="1" applyAlignment="1" applyProtection="1">
      <alignment horizontal="center"/>
      <protection locked="0"/>
    </xf>
    <xf numFmtId="0" fontId="0" fillId="0" borderId="42" xfId="0" applyBorder="1" applyAlignment="1">
      <alignment vertical="center"/>
    </xf>
    <xf numFmtId="0" fontId="0" fillId="16" borderId="42" xfId="0" applyFill="1" applyBorder="1" applyAlignment="1" applyProtection="1">
      <alignment horizontal="left" vertical="center" wrapText="1"/>
      <protection locked="0"/>
    </xf>
    <xf numFmtId="0" fontId="0" fillId="16" borderId="42" xfId="0" applyFill="1" applyBorder="1" applyAlignment="1" applyProtection="1">
      <alignment horizontal="left" vertical="center"/>
      <protection locked="0"/>
    </xf>
    <xf numFmtId="0" fontId="14" fillId="16" borderId="2" xfId="0" applyFont="1" applyFill="1" applyBorder="1" applyProtection="1">
      <protection locked="0"/>
    </xf>
    <xf numFmtId="0" fontId="43" fillId="16" borderId="2" xfId="0" applyFont="1" applyFill="1" applyBorder="1" applyProtection="1">
      <protection locked="0"/>
    </xf>
    <xf numFmtId="0" fontId="45" fillId="16" borderId="2" xfId="0" applyFont="1" applyFill="1" applyBorder="1" applyProtection="1">
      <protection locked="0"/>
    </xf>
    <xf numFmtId="0" fontId="1" fillId="16" borderId="9" xfId="0" applyFont="1" applyFill="1" applyBorder="1" applyAlignment="1" applyProtection="1">
      <alignment horizontal="center"/>
      <protection locked="0"/>
    </xf>
    <xf numFmtId="0" fontId="0" fillId="16" borderId="9" xfId="0" applyFill="1" applyBorder="1" applyAlignment="1" applyProtection="1">
      <alignment horizontal="center"/>
      <protection locked="0"/>
    </xf>
    <xf numFmtId="0" fontId="19" fillId="16" borderId="9" xfId="0" applyFont="1" applyFill="1" applyBorder="1" applyAlignment="1" applyProtection="1">
      <alignment horizontal="center"/>
      <protection locked="0"/>
    </xf>
    <xf numFmtId="164" fontId="0" fillId="16" borderId="2" xfId="2" applyNumberFormat="1" applyFont="1" applyFill="1" applyBorder="1" applyProtection="1">
      <protection locked="0"/>
    </xf>
    <xf numFmtId="0" fontId="1" fillId="16" borderId="0" xfId="0" applyFont="1" applyFill="1" applyAlignment="1">
      <alignment vertical="center"/>
    </xf>
    <xf numFmtId="0" fontId="0" fillId="16" borderId="0" xfId="0" applyFill="1"/>
    <xf numFmtId="2" fontId="0" fillId="16" borderId="2" xfId="0" applyNumberFormat="1" applyFill="1" applyBorder="1" applyProtection="1">
      <protection locked="0"/>
    </xf>
    <xf numFmtId="0" fontId="0" fillId="16" borderId="2" xfId="0" applyFill="1" applyBorder="1" applyProtection="1">
      <protection locked="0"/>
    </xf>
    <xf numFmtId="0" fontId="0" fillId="16" borderId="0" xfId="0" applyFill="1" applyProtection="1">
      <protection locked="0"/>
    </xf>
    <xf numFmtId="9" fontId="0" fillId="16" borderId="2" xfId="3" applyFont="1" applyFill="1" applyBorder="1" applyProtection="1">
      <protection locked="0"/>
    </xf>
    <xf numFmtId="0" fontId="26" fillId="17" borderId="0" xfId="0" applyFont="1" applyFill="1" applyAlignment="1">
      <alignment vertical="center"/>
    </xf>
    <xf numFmtId="0" fontId="26" fillId="18" borderId="0" xfId="0" applyFont="1" applyFill="1" applyAlignment="1">
      <alignment vertical="center"/>
    </xf>
    <xf numFmtId="0" fontId="1" fillId="8" borderId="0" xfId="0" applyFont="1" applyFill="1" applyAlignment="1">
      <alignment vertical="center"/>
    </xf>
    <xf numFmtId="0" fontId="2" fillId="17" borderId="0" xfId="0" applyFont="1" applyFill="1"/>
    <xf numFmtId="0" fontId="0" fillId="8" borderId="0" xfId="0" applyFill="1" applyProtection="1">
      <protection locked="0"/>
    </xf>
    <xf numFmtId="0" fontId="19" fillId="8" borderId="0" xfId="0" applyFont="1" applyFill="1" applyProtection="1">
      <protection locked="0"/>
    </xf>
    <xf numFmtId="0" fontId="0" fillId="5" borderId="0" xfId="0" applyFill="1" applyAlignment="1">
      <alignment horizontal="center" vertical="center" textRotation="90" wrapText="1"/>
    </xf>
    <xf numFmtId="0" fontId="0" fillId="6" borderId="2" xfId="0" applyFill="1" applyBorder="1" applyAlignment="1">
      <alignment horizontal="center" vertical="top"/>
    </xf>
    <xf numFmtId="0" fontId="0" fillId="2" borderId="0" xfId="0" applyFill="1" applyAlignment="1">
      <alignment horizontal="center" vertical="center" textRotation="90" wrapText="1"/>
    </xf>
    <xf numFmtId="0" fontId="10" fillId="0" borderId="0" xfId="0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0" fillId="0" borderId="0" xfId="0" applyAlignment="1">
      <alignment horizontal="left" vertical="center" wrapText="1"/>
    </xf>
    <xf numFmtId="0" fontId="5" fillId="0" borderId="0" xfId="0" applyFont="1" applyAlignment="1">
      <alignment horizontal="left" vertical="center" wrapText="1"/>
    </xf>
    <xf numFmtId="0" fontId="20" fillId="2" borderId="0" xfId="1" applyFont="1" applyFill="1" applyAlignment="1">
      <alignment horizontal="right"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0" xfId="0" applyAlignment="1">
      <alignment horizontal="center" wrapText="1"/>
    </xf>
    <xf numFmtId="0" fontId="19" fillId="6" borderId="7" xfId="0" applyFont="1" applyFill="1" applyBorder="1" applyAlignment="1">
      <alignment horizontal="center"/>
    </xf>
    <xf numFmtId="0" fontId="19" fillId="6" borderId="6" xfId="0" applyFont="1" applyFill="1" applyBorder="1" applyAlignment="1">
      <alignment horizontal="center"/>
    </xf>
    <xf numFmtId="0" fontId="19" fillId="0" borderId="0" xfId="0" applyFont="1" applyAlignment="1">
      <alignment horizontal="center"/>
    </xf>
    <xf numFmtId="0" fontId="21" fillId="0" borderId="0" xfId="0" applyFont="1" applyAlignment="1">
      <alignment horizontal="center" vertical="center" wrapText="1"/>
    </xf>
    <xf numFmtId="0" fontId="0" fillId="0" borderId="17" xfId="0" applyBorder="1" applyAlignment="1">
      <alignment horizontal="left" vertical="center" wrapText="1"/>
    </xf>
    <xf numFmtId="0" fontId="18" fillId="0" borderId="40" xfId="0" applyFont="1" applyBorder="1" applyAlignment="1">
      <alignment horizontal="left" vertical="center" wrapText="1"/>
    </xf>
    <xf numFmtId="0" fontId="18" fillId="0" borderId="41" xfId="0" applyFont="1" applyBorder="1" applyAlignment="1">
      <alignment horizontal="left" vertical="center" wrapText="1"/>
    </xf>
    <xf numFmtId="0" fontId="0" fillId="6" borderId="14" xfId="0" applyFill="1" applyBorder="1" applyAlignment="1">
      <alignment horizontal="center"/>
    </xf>
    <xf numFmtId="0" fontId="0" fillId="6" borderId="15" xfId="0" applyFill="1" applyBorder="1" applyAlignment="1">
      <alignment horizontal="center"/>
    </xf>
    <xf numFmtId="0" fontId="0" fillId="6" borderId="16" xfId="0" applyFill="1" applyBorder="1" applyAlignment="1">
      <alignment horizontal="center"/>
    </xf>
    <xf numFmtId="0" fontId="0" fillId="6" borderId="17" xfId="0" applyFill="1" applyBorder="1" applyAlignment="1">
      <alignment horizontal="center"/>
    </xf>
    <xf numFmtId="0" fontId="0" fillId="6" borderId="0" xfId="0" applyFill="1" applyAlignment="1">
      <alignment horizontal="center"/>
    </xf>
    <xf numFmtId="0" fontId="0" fillId="6" borderId="18" xfId="0" applyFill="1" applyBorder="1" applyAlignment="1">
      <alignment horizontal="center"/>
    </xf>
    <xf numFmtId="0" fontId="0" fillId="6" borderId="19" xfId="0" applyFill="1" applyBorder="1" applyAlignment="1">
      <alignment horizontal="center"/>
    </xf>
    <xf numFmtId="0" fontId="0" fillId="6" borderId="13" xfId="0" applyFill="1" applyBorder="1" applyAlignment="1">
      <alignment horizontal="center"/>
    </xf>
    <xf numFmtId="0" fontId="0" fillId="6" borderId="20" xfId="0" applyFill="1" applyBorder="1" applyAlignment="1">
      <alignment horizontal="center"/>
    </xf>
    <xf numFmtId="0" fontId="0" fillId="0" borderId="5" xfId="0" applyBorder="1" applyAlignment="1">
      <alignment horizontal="left"/>
    </xf>
    <xf numFmtId="0" fontId="0" fillId="0" borderId="2" xfId="0" applyBorder="1" applyAlignment="1">
      <alignment horizontal="left"/>
    </xf>
    <xf numFmtId="0" fontId="0" fillId="0" borderId="9" xfId="0" applyBorder="1" applyAlignment="1">
      <alignment horizontal="left"/>
    </xf>
    <xf numFmtId="0" fontId="0" fillId="0" borderId="5" xfId="0" applyBorder="1" applyAlignment="1">
      <alignment horizontal="center"/>
    </xf>
    <xf numFmtId="0" fontId="0" fillId="0" borderId="2" xfId="0" applyBorder="1" applyAlignment="1">
      <alignment horizontal="center"/>
    </xf>
    <xf numFmtId="0" fontId="31" fillId="0" borderId="32" xfId="0" applyFont="1" applyBorder="1" applyAlignment="1">
      <alignment horizontal="center"/>
    </xf>
    <xf numFmtId="0" fontId="31" fillId="0" borderId="26" xfId="0" applyFont="1" applyBorder="1" applyAlignment="1">
      <alignment horizontal="center"/>
    </xf>
    <xf numFmtId="0" fontId="1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9" fontId="0" fillId="0" borderId="2" xfId="3" applyFont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0" fillId="0" borderId="0" xfId="0" applyAlignment="1">
      <alignment horizontal="left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left" vertical="center"/>
    </xf>
  </cellXfs>
  <cellStyles count="4">
    <cellStyle name="Hypertextový odkaz" xfId="1" builtinId="8"/>
    <cellStyle name="Měna" xfId="2" builtinId="4"/>
    <cellStyle name="Normální" xfId="0" builtinId="0"/>
    <cellStyle name="Procenta" xfId="3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eetMetadata" Target="metadata.xml"/><Relationship Id="rId18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1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6" Type="http://schemas.openxmlformats.org/officeDocument/2006/relationships/customXml" Target="../customXml/item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microsoft.com/office/2022/11/relationships/FeaturePropertyBag" Target="featurePropertyBag/featurePropertyBag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4763</xdr:colOff>
      <xdr:row>30</xdr:row>
      <xdr:rowOff>52388</xdr:rowOff>
    </xdr:from>
    <xdr:to>
      <xdr:col>8</xdr:col>
      <xdr:colOff>164783</xdr:colOff>
      <xdr:row>51</xdr:row>
      <xdr:rowOff>36513</xdr:rowOff>
    </xdr:to>
    <xdr:pic>
      <xdr:nvPicPr>
        <xdr:cNvPr id="2" name="Obrázek 1" descr="Obsah obrázku text, snímek obrazovky, číslo, Písmo&#10;&#10;Popis byl vytvořen automaticky">
          <a:extLst>
            <a:ext uri="{FF2B5EF4-FFF2-40B4-BE49-F238E27FC236}">
              <a16:creationId xmlns:a16="http://schemas.microsoft.com/office/drawing/2014/main" id="{EA855466-919E-3598-908C-7961E4EEC17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0815638" y="10325101"/>
          <a:ext cx="5760720" cy="3784600"/>
        </a:xfrm>
        <a:prstGeom prst="rect">
          <a:avLst/>
        </a:prstGeom>
      </xdr:spPr>
    </xdr:pic>
    <xdr:clientData/>
  </xdr:two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Motiv Office 2013–2022">
  <a:themeElements>
    <a:clrScheme name="Office 2013 –⁠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⁠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⁠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https://mmr.gov.cz/cs/evropska-unie/narodni-plan-obnovy/aktualni-vyzvy/5-vyzva-na-financni-podporu-pripravy-projektu-soul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hyperlink" Target="https://pdspraha.eu/wp-content/uploads/2021/05/Zada%CC%81ni%CC%81-investora-pro-me%CC%8Cstskou-bytovou-vy%CC%81stavbu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6891FE-8A22-4507-8C2B-C16CDC52A4B8}">
  <dimension ref="A1:E44"/>
  <sheetViews>
    <sheetView tabSelected="1" topLeftCell="A17" zoomScale="115" zoomScaleNormal="115" workbookViewId="0">
      <selection activeCell="A29" sqref="A29:E40"/>
    </sheetView>
  </sheetViews>
  <sheetFormatPr defaultRowHeight="15" x14ac:dyDescent="0.25"/>
  <cols>
    <col min="1" max="1" width="25.7109375" customWidth="1"/>
    <col min="2" max="2" width="52.85546875" customWidth="1"/>
    <col min="3" max="3" width="8.7109375" customWidth="1"/>
    <col min="4" max="4" width="10.7109375" customWidth="1"/>
  </cols>
  <sheetData>
    <row r="1" spans="1:4" ht="21" x14ac:dyDescent="0.25">
      <c r="A1" s="191" t="s">
        <v>0</v>
      </c>
      <c r="B1" s="191"/>
    </row>
    <row r="2" spans="1:4" ht="18.75" x14ac:dyDescent="0.25">
      <c r="A2" s="192" t="s">
        <v>1</v>
      </c>
      <c r="B2" s="192"/>
    </row>
    <row r="3" spans="1:4" ht="35.25" customHeight="1" x14ac:dyDescent="0.25">
      <c r="A3" s="196" t="s">
        <v>2</v>
      </c>
      <c r="B3" s="196"/>
    </row>
    <row r="4" spans="1:4" ht="15.75" x14ac:dyDescent="0.25">
      <c r="A4" s="193" t="s">
        <v>3</v>
      </c>
      <c r="B4" s="193"/>
    </row>
    <row r="5" spans="1:4" x14ac:dyDescent="0.25">
      <c r="A5" s="194"/>
      <c r="B5" s="194"/>
    </row>
    <row r="6" spans="1:4" ht="32.25" customHeight="1" x14ac:dyDescent="0.25">
      <c r="A6" s="166" t="s">
        <v>4</v>
      </c>
      <c r="B6" s="167"/>
      <c r="C6" t="s">
        <v>5</v>
      </c>
    </row>
    <row r="7" spans="1:4" x14ac:dyDescent="0.25">
      <c r="A7" s="166" t="s">
        <v>6</v>
      </c>
      <c r="B7" s="168"/>
    </row>
    <row r="8" spans="1:4" x14ac:dyDescent="0.25">
      <c r="A8" s="166" t="s">
        <v>7</v>
      </c>
      <c r="B8" s="168"/>
    </row>
    <row r="9" spans="1:4" x14ac:dyDescent="0.25">
      <c r="A9" s="2"/>
      <c r="B9" s="50"/>
    </row>
    <row r="10" spans="1:4" x14ac:dyDescent="0.25">
      <c r="A10" s="182" t="s">
        <v>536</v>
      </c>
      <c r="B10" s="50"/>
    </row>
    <row r="11" spans="1:4" x14ac:dyDescent="0.25">
      <c r="A11" s="183" t="s">
        <v>537</v>
      </c>
    </row>
    <row r="12" spans="1:4" ht="21" x14ac:dyDescent="0.35">
      <c r="A12" s="8" t="s">
        <v>8</v>
      </c>
      <c r="D12" s="139" t="b">
        <v>1</v>
      </c>
    </row>
    <row r="13" spans="1:4" ht="41.25" customHeight="1" x14ac:dyDescent="0.25">
      <c r="A13" s="195" t="s">
        <v>9</v>
      </c>
      <c r="B13" s="195"/>
    </row>
    <row r="14" spans="1:4" ht="14.25" customHeight="1" x14ac:dyDescent="0.25">
      <c r="C14" s="190" t="s">
        <v>10</v>
      </c>
      <c r="D14" s="188" t="s">
        <v>11</v>
      </c>
    </row>
    <row r="15" spans="1:4" ht="15.75" customHeight="1" x14ac:dyDescent="0.25">
      <c r="A15" s="10" t="s">
        <v>12</v>
      </c>
      <c r="C15" s="190"/>
      <c r="D15" s="188"/>
    </row>
    <row r="16" spans="1:4" ht="25.15" customHeight="1" x14ac:dyDescent="0.25">
      <c r="A16" s="6"/>
      <c r="C16" s="190"/>
      <c r="D16" s="188"/>
    </row>
    <row r="17" spans="1:5" ht="32.25" customHeight="1" x14ac:dyDescent="0.25">
      <c r="A17" s="4" t="s">
        <v>13</v>
      </c>
      <c r="C17" s="190"/>
      <c r="D17" s="188"/>
    </row>
    <row r="18" spans="1:5" x14ac:dyDescent="0.25">
      <c r="A18" s="5" t="s">
        <v>14</v>
      </c>
      <c r="B18" s="5" t="s">
        <v>15</v>
      </c>
      <c r="C18" s="5">
        <f>'3.1.1 Kvalita výstupu '!$F$7</f>
        <v>5</v>
      </c>
      <c r="D18" s="5">
        <f>'3.1.1 Kvalita výstupu '!$G$7</f>
        <v>0</v>
      </c>
    </row>
    <row r="19" spans="1:5" x14ac:dyDescent="0.25">
      <c r="A19" s="5" t="s">
        <v>16</v>
      </c>
      <c r="B19" s="5" t="s">
        <v>17</v>
      </c>
      <c r="C19" s="5">
        <f>'3.1.1 Kvalita výstupu '!$F$9</f>
        <v>23</v>
      </c>
      <c r="D19" s="5">
        <f>'3.1.1 Kvalita výstupu '!$G$9</f>
        <v>3</v>
      </c>
      <c r="E19" s="23"/>
    </row>
    <row r="20" spans="1:5" x14ac:dyDescent="0.25">
      <c r="A20" s="5" t="s">
        <v>18</v>
      </c>
      <c r="B20" s="5" t="s">
        <v>539</v>
      </c>
      <c r="C20" s="5">
        <f>'3.1.1 Kvalita výstupu '!$F$28</f>
        <v>18</v>
      </c>
      <c r="D20" s="5">
        <f>'3.1.1 Kvalita výstupu '!$G$28</f>
        <v>13</v>
      </c>
    </row>
    <row r="21" spans="1:5" x14ac:dyDescent="0.25">
      <c r="A21" s="11" t="s">
        <v>19</v>
      </c>
      <c r="B21" s="11" t="s">
        <v>20</v>
      </c>
      <c r="C21" s="11">
        <f>SUM(C18:C20)</f>
        <v>46</v>
      </c>
      <c r="D21" s="11">
        <f>SUM(D18:D20)</f>
        <v>16</v>
      </c>
    </row>
    <row r="23" spans="1:5" x14ac:dyDescent="0.25">
      <c r="A23" s="4" t="s">
        <v>21</v>
      </c>
    </row>
    <row r="24" spans="1:5" x14ac:dyDescent="0.25">
      <c r="A24" s="5" t="s">
        <v>22</v>
      </c>
      <c r="B24" s="5" t="s">
        <v>540</v>
      </c>
      <c r="C24">
        <v>16</v>
      </c>
      <c r="D24">
        <v>16</v>
      </c>
    </row>
    <row r="26" spans="1:5" s="28" customFormat="1" ht="18.75" x14ac:dyDescent="0.3">
      <c r="A26" s="26" t="s">
        <v>19</v>
      </c>
      <c r="B26" s="27" t="s">
        <v>23</v>
      </c>
      <c r="C26" s="124">
        <f>IF(D12=TRUE,C21+C24,0)</f>
        <v>62</v>
      </c>
      <c r="D26" s="124">
        <f>IF(D12=TRUE,D21+D24,0)</f>
        <v>32</v>
      </c>
    </row>
    <row r="28" spans="1:5" x14ac:dyDescent="0.25">
      <c r="A28" t="s">
        <v>24</v>
      </c>
    </row>
    <row r="29" spans="1:5" x14ac:dyDescent="0.25">
      <c r="A29" s="189"/>
      <c r="B29" s="189"/>
      <c r="C29" s="189"/>
      <c r="D29" s="189"/>
      <c r="E29" s="189"/>
    </row>
    <row r="30" spans="1:5" x14ac:dyDescent="0.25">
      <c r="A30" s="189"/>
      <c r="B30" s="189"/>
      <c r="C30" s="189"/>
      <c r="D30" s="189"/>
      <c r="E30" s="189"/>
    </row>
    <row r="31" spans="1:5" x14ac:dyDescent="0.25">
      <c r="A31" s="189"/>
      <c r="B31" s="189"/>
      <c r="C31" s="189"/>
      <c r="D31" s="189"/>
      <c r="E31" s="189"/>
    </row>
    <row r="32" spans="1:5" x14ac:dyDescent="0.25">
      <c r="A32" s="189"/>
      <c r="B32" s="189"/>
      <c r="C32" s="189"/>
      <c r="D32" s="189"/>
      <c r="E32" s="189"/>
    </row>
    <row r="33" spans="1:5" x14ac:dyDescent="0.25">
      <c r="A33" s="189"/>
      <c r="B33" s="189"/>
      <c r="C33" s="189"/>
      <c r="D33" s="189"/>
      <c r="E33" s="189"/>
    </row>
    <row r="34" spans="1:5" x14ac:dyDescent="0.25">
      <c r="A34" s="189"/>
      <c r="B34" s="189"/>
      <c r="C34" s="189"/>
      <c r="D34" s="189"/>
      <c r="E34" s="189"/>
    </row>
    <row r="35" spans="1:5" x14ac:dyDescent="0.25">
      <c r="A35" s="189"/>
      <c r="B35" s="189"/>
      <c r="C35" s="189"/>
      <c r="D35" s="189"/>
      <c r="E35" s="189"/>
    </row>
    <row r="36" spans="1:5" x14ac:dyDescent="0.25">
      <c r="A36" s="189"/>
      <c r="B36" s="189"/>
      <c r="C36" s="189"/>
      <c r="D36" s="189"/>
      <c r="E36" s="189"/>
    </row>
    <row r="37" spans="1:5" x14ac:dyDescent="0.25">
      <c r="A37" s="189"/>
      <c r="B37" s="189"/>
      <c r="C37" s="189"/>
      <c r="D37" s="189"/>
      <c r="E37" s="189"/>
    </row>
    <row r="38" spans="1:5" x14ac:dyDescent="0.25">
      <c r="A38" s="189"/>
      <c r="B38" s="189"/>
      <c r="C38" s="189"/>
      <c r="D38" s="189"/>
      <c r="E38" s="189"/>
    </row>
    <row r="39" spans="1:5" x14ac:dyDescent="0.25">
      <c r="A39" s="189"/>
      <c r="B39" s="189"/>
      <c r="C39" s="189"/>
      <c r="D39" s="189"/>
      <c r="E39" s="189"/>
    </row>
    <row r="40" spans="1:5" x14ac:dyDescent="0.25">
      <c r="A40" s="189"/>
      <c r="B40" s="189"/>
      <c r="C40" s="189"/>
      <c r="D40" s="189"/>
      <c r="E40" s="189"/>
    </row>
    <row r="42" spans="1:5" x14ac:dyDescent="0.25">
      <c r="A42" s="5" t="s">
        <v>25</v>
      </c>
      <c r="B42" s="54"/>
    </row>
    <row r="43" spans="1:5" x14ac:dyDescent="0.25">
      <c r="A43" s="5" t="s">
        <v>26</v>
      </c>
      <c r="B43" s="54"/>
    </row>
    <row r="44" spans="1:5" ht="55.9" customHeight="1" x14ac:dyDescent="0.25">
      <c r="A44" s="5" t="s">
        <v>27</v>
      </c>
      <c r="B44" s="54"/>
    </row>
  </sheetData>
  <dataConsolidate/>
  <mergeCells count="9">
    <mergeCell ref="D14:D17"/>
    <mergeCell ref="A29:E40"/>
    <mergeCell ref="C14:C17"/>
    <mergeCell ref="A1:B1"/>
    <mergeCell ref="A2:B2"/>
    <mergeCell ref="A4:B4"/>
    <mergeCell ref="A5:B5"/>
    <mergeCell ref="A13:B13"/>
    <mergeCell ref="A3:B3"/>
  </mergeCells>
  <pageMargins left="0.7" right="0.7" top="0.78740157499999996" bottom="0.78740157499999996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0BAAB-383B-4BC3-A6E0-14414A6C785A}">
  <dimension ref="A1:M34"/>
  <sheetViews>
    <sheetView topLeftCell="A6" workbookViewId="0">
      <selection activeCell="C16" sqref="C16"/>
    </sheetView>
  </sheetViews>
  <sheetFormatPr defaultRowHeight="15" x14ac:dyDescent="0.25"/>
  <cols>
    <col min="2" max="2" width="85.85546875" customWidth="1"/>
    <col min="3" max="3" width="37.140625" customWidth="1"/>
    <col min="4" max="4" width="4.140625" style="7" customWidth="1"/>
    <col min="5" max="5" width="4.5703125" style="7" customWidth="1"/>
    <col min="6" max="6" width="16.42578125" style="7" customWidth="1"/>
    <col min="7" max="7" width="19.5703125" customWidth="1"/>
    <col min="8" max="8" width="9" customWidth="1"/>
    <col min="9" max="9" width="10" customWidth="1"/>
    <col min="10" max="12" width="9" customWidth="1"/>
    <col min="13" max="13" width="17.28515625" customWidth="1"/>
  </cols>
  <sheetData>
    <row r="1" spans="1:13" ht="18.75" x14ac:dyDescent="0.3">
      <c r="B1" s="9" t="s">
        <v>28</v>
      </c>
      <c r="C1" s="9"/>
    </row>
    <row r="2" spans="1:13" ht="25.5" customHeight="1" x14ac:dyDescent="0.25">
      <c r="B2" s="3" t="s">
        <v>29</v>
      </c>
      <c r="C2" s="3"/>
    </row>
    <row r="3" spans="1:13" ht="23.25" customHeight="1" x14ac:dyDescent="0.25">
      <c r="B3" s="182" t="s">
        <v>536</v>
      </c>
      <c r="C3" s="184"/>
    </row>
    <row r="4" spans="1:13" ht="23.25" customHeight="1" x14ac:dyDescent="0.25">
      <c r="B4" s="183" t="s">
        <v>537</v>
      </c>
      <c r="C4" s="39"/>
    </row>
    <row r="5" spans="1:13" x14ac:dyDescent="0.25">
      <c r="B5" s="197" t="s">
        <v>10</v>
      </c>
      <c r="C5" s="197"/>
      <c r="D5" s="197"/>
      <c r="E5" s="197"/>
      <c r="F5" s="197"/>
      <c r="G5" s="142" t="s">
        <v>30</v>
      </c>
      <c r="H5" s="29"/>
      <c r="I5" s="29"/>
      <c r="J5" s="29"/>
      <c r="K5" s="29"/>
      <c r="L5" s="29"/>
      <c r="M5" s="29"/>
    </row>
    <row r="6" spans="1:13" s="1" customFormat="1" ht="30.75" thickBot="1" x14ac:dyDescent="0.3">
      <c r="A6" s="41" t="s">
        <v>31</v>
      </c>
      <c r="B6" s="42"/>
      <c r="C6" s="42" t="s">
        <v>32</v>
      </c>
      <c r="D6" s="43" t="s">
        <v>33</v>
      </c>
      <c r="E6" s="43" t="s">
        <v>34</v>
      </c>
      <c r="F6" s="43"/>
      <c r="G6" s="145"/>
      <c r="H6" s="201" t="s">
        <v>35</v>
      </c>
      <c r="I6" s="201"/>
      <c r="J6" s="201"/>
      <c r="K6" s="201"/>
      <c r="L6" s="201"/>
      <c r="M6" s="201"/>
    </row>
    <row r="7" spans="1:13" ht="15.75" x14ac:dyDescent="0.25">
      <c r="A7" s="31" t="s">
        <v>36</v>
      </c>
      <c r="B7" s="15" t="s">
        <v>14</v>
      </c>
      <c r="C7" s="141"/>
      <c r="D7" s="17">
        <v>1</v>
      </c>
      <c r="E7" s="18">
        <v>5</v>
      </c>
      <c r="F7" s="172">
        <v>5</v>
      </c>
      <c r="G7" s="146">
        <f>EKO!K10</f>
        <v>0</v>
      </c>
      <c r="H7" s="194"/>
      <c r="I7" s="194"/>
      <c r="J7" s="194"/>
      <c r="K7" s="194"/>
      <c r="L7" s="194"/>
      <c r="M7" s="194"/>
    </row>
    <row r="8" spans="1:13" x14ac:dyDescent="0.25">
      <c r="B8" s="5"/>
      <c r="C8" s="5"/>
      <c r="D8" s="19"/>
      <c r="E8" s="19"/>
      <c r="F8" s="34"/>
      <c r="G8" s="147"/>
    </row>
    <row r="9" spans="1:13" ht="15.75" x14ac:dyDescent="0.25">
      <c r="B9" s="15" t="s">
        <v>37</v>
      </c>
      <c r="C9" s="15"/>
      <c r="D9" s="18">
        <v>6</v>
      </c>
      <c r="E9" s="18">
        <f>SUM(E10:E12)+SUM(E14:E16)+SUM(E18:E22)+SUM(E24:E26)</f>
        <v>47</v>
      </c>
      <c r="F9" s="143">
        <f>SUM(F10:F12)+SUM(F14:F16)+SUM(F18:F22)+SUM(F24:F26)</f>
        <v>23</v>
      </c>
      <c r="G9" s="148">
        <f>SUM(G10:G12)+SUM(G14:G16)+SUM(G18:G22)+SUM(G24:G26)</f>
        <v>3</v>
      </c>
    </row>
    <row r="10" spans="1:13" ht="15.75" x14ac:dyDescent="0.25">
      <c r="B10" s="12" t="s">
        <v>16</v>
      </c>
      <c r="C10" s="12"/>
      <c r="D10" s="19"/>
      <c r="E10" s="21"/>
      <c r="F10" s="34"/>
      <c r="G10" s="147"/>
    </row>
    <row r="11" spans="1:13" ht="15.75" x14ac:dyDescent="0.25">
      <c r="B11" s="13" t="s">
        <v>38</v>
      </c>
      <c r="C11" s="169"/>
      <c r="D11" s="19">
        <v>0</v>
      </c>
      <c r="E11" s="21">
        <v>5</v>
      </c>
      <c r="F11" s="173">
        <v>0</v>
      </c>
      <c r="G11" s="149">
        <v>0</v>
      </c>
      <c r="H11" s="202" t="s">
        <v>39</v>
      </c>
      <c r="I11" s="202"/>
      <c r="J11" s="202"/>
      <c r="K11" s="202"/>
      <c r="L11" s="202"/>
      <c r="M11" s="203"/>
    </row>
    <row r="12" spans="1:13" ht="15.75" x14ac:dyDescent="0.25">
      <c r="B12" s="13" t="s">
        <v>40</v>
      </c>
      <c r="C12" s="169"/>
      <c r="D12" s="19">
        <v>0</v>
      </c>
      <c r="E12" s="21">
        <v>5</v>
      </c>
      <c r="F12" s="173">
        <v>5</v>
      </c>
      <c r="G12" s="149">
        <v>0</v>
      </c>
      <c r="H12" s="202" t="s">
        <v>41</v>
      </c>
      <c r="I12" s="202"/>
      <c r="J12" s="202"/>
      <c r="K12" s="202"/>
      <c r="L12" s="202"/>
      <c r="M12" s="203"/>
    </row>
    <row r="13" spans="1:13" ht="15.75" x14ac:dyDescent="0.25">
      <c r="B13" s="153" t="s">
        <v>42</v>
      </c>
      <c r="C13" s="170"/>
      <c r="D13" s="158">
        <v>0</v>
      </c>
      <c r="E13" s="160">
        <v>10</v>
      </c>
      <c r="F13" s="174">
        <v>0</v>
      </c>
      <c r="G13" s="161">
        <v>0</v>
      </c>
      <c r="H13" s="81"/>
      <c r="I13" s="81"/>
      <c r="J13" s="81"/>
      <c r="K13" s="81"/>
      <c r="L13" s="81"/>
      <c r="M13" s="81"/>
    </row>
    <row r="14" spans="1:13" ht="15.75" x14ac:dyDescent="0.25">
      <c r="A14" s="198" t="s">
        <v>43</v>
      </c>
      <c r="B14" s="13" t="s">
        <v>44</v>
      </c>
      <c r="C14" s="169"/>
      <c r="D14" s="19">
        <v>0</v>
      </c>
      <c r="E14" s="21">
        <v>1</v>
      </c>
      <c r="F14" s="173">
        <v>1</v>
      </c>
      <c r="G14" s="146">
        <f>ZEB!B4</f>
        <v>0</v>
      </c>
      <c r="H14" s="204"/>
      <c r="I14" s="204"/>
      <c r="J14" s="204"/>
      <c r="K14" s="204"/>
      <c r="L14" s="204"/>
      <c r="M14" s="204"/>
    </row>
    <row r="15" spans="1:13" ht="15.75" x14ac:dyDescent="0.25">
      <c r="A15" s="199"/>
      <c r="B15" s="13" t="s">
        <v>45</v>
      </c>
      <c r="C15" s="169"/>
      <c r="D15" s="19">
        <v>0</v>
      </c>
      <c r="E15" s="21">
        <v>5</v>
      </c>
      <c r="F15" s="173">
        <v>0</v>
      </c>
      <c r="G15" s="146">
        <v>0</v>
      </c>
      <c r="H15" s="204"/>
      <c r="I15" s="204"/>
      <c r="J15" s="204"/>
      <c r="K15" s="204"/>
      <c r="L15" s="204"/>
      <c r="M15" s="204"/>
    </row>
    <row r="16" spans="1:13" ht="15.75" x14ac:dyDescent="0.25">
      <c r="A16" s="200"/>
      <c r="B16" s="13" t="s">
        <v>46</v>
      </c>
      <c r="C16" s="169"/>
      <c r="D16" s="19">
        <v>0</v>
      </c>
      <c r="E16" s="21">
        <v>6</v>
      </c>
      <c r="F16" s="173">
        <v>0</v>
      </c>
      <c r="G16" s="146">
        <v>0</v>
      </c>
      <c r="H16" s="204"/>
      <c r="I16" s="204"/>
      <c r="J16" s="204"/>
      <c r="K16" s="204"/>
      <c r="L16" s="204"/>
      <c r="M16" s="204"/>
    </row>
    <row r="17" spans="1:13" ht="15.75" x14ac:dyDescent="0.25">
      <c r="B17" s="12" t="s">
        <v>47</v>
      </c>
      <c r="C17" s="12"/>
      <c r="D17" s="19"/>
      <c r="E17" s="19"/>
      <c r="F17" s="34"/>
      <c r="G17" s="147"/>
      <c r="H17" s="82"/>
      <c r="I17" s="82"/>
      <c r="J17" s="82"/>
      <c r="K17" s="82"/>
      <c r="L17" s="82"/>
      <c r="M17" s="82"/>
    </row>
    <row r="18" spans="1:13" ht="15.75" x14ac:dyDescent="0.25">
      <c r="A18" s="198" t="s">
        <v>48</v>
      </c>
      <c r="B18" s="13" t="s">
        <v>49</v>
      </c>
      <c r="C18" s="169"/>
      <c r="D18" s="19">
        <v>0</v>
      </c>
      <c r="E18" s="21">
        <v>2</v>
      </c>
      <c r="F18" s="173">
        <v>0</v>
      </c>
      <c r="G18" s="150">
        <f>ARCH!O4</f>
        <v>0</v>
      </c>
      <c r="H18" s="204"/>
      <c r="I18" s="204"/>
      <c r="J18" s="204"/>
      <c r="K18" s="204"/>
      <c r="L18" s="204"/>
      <c r="M18" s="204"/>
    </row>
    <row r="19" spans="1:13" ht="15.75" x14ac:dyDescent="0.25">
      <c r="A19" s="199"/>
      <c r="B19" s="13" t="s">
        <v>50</v>
      </c>
      <c r="C19" s="169"/>
      <c r="D19" s="19">
        <v>0</v>
      </c>
      <c r="E19" s="21">
        <v>2</v>
      </c>
      <c r="F19" s="173">
        <v>2</v>
      </c>
      <c r="G19" s="150">
        <f>ARCH!O5</f>
        <v>0</v>
      </c>
      <c r="H19" s="204"/>
      <c r="I19" s="204"/>
      <c r="J19" s="204"/>
      <c r="K19" s="204"/>
      <c r="L19" s="204"/>
      <c r="M19" s="204"/>
    </row>
    <row r="20" spans="1:13" ht="15.75" x14ac:dyDescent="0.25">
      <c r="A20" s="200"/>
      <c r="B20" s="13" t="s">
        <v>51</v>
      </c>
      <c r="C20" s="169"/>
      <c r="D20" s="19">
        <v>0</v>
      </c>
      <c r="E20" s="21">
        <v>10</v>
      </c>
      <c r="F20" s="173">
        <v>10</v>
      </c>
      <c r="G20" s="150">
        <f>ARCH!O6</f>
        <v>0</v>
      </c>
      <c r="H20" s="204"/>
      <c r="I20" s="204"/>
      <c r="J20" s="204"/>
      <c r="K20" s="204"/>
      <c r="L20" s="204"/>
      <c r="M20" s="204"/>
    </row>
    <row r="21" spans="1:13" ht="15.75" x14ac:dyDescent="0.25">
      <c r="A21" s="7"/>
      <c r="B21" s="13" t="s">
        <v>52</v>
      </c>
      <c r="C21" s="169"/>
      <c r="D21" s="19">
        <v>0</v>
      </c>
      <c r="E21" s="21">
        <v>2</v>
      </c>
      <c r="F21" s="173">
        <v>0</v>
      </c>
      <c r="G21" s="149">
        <v>0</v>
      </c>
      <c r="H21" s="202" t="s">
        <v>39</v>
      </c>
      <c r="I21" s="202"/>
      <c r="J21" s="202"/>
      <c r="K21" s="202"/>
      <c r="L21" s="202"/>
      <c r="M21" s="203"/>
    </row>
    <row r="22" spans="1:13" ht="15.75" x14ac:dyDescent="0.25">
      <c r="A22" s="7"/>
      <c r="B22" s="13" t="s">
        <v>53</v>
      </c>
      <c r="C22" s="169"/>
      <c r="D22" s="19">
        <v>0</v>
      </c>
      <c r="E22" s="21">
        <v>2</v>
      </c>
      <c r="F22" s="173">
        <v>0</v>
      </c>
      <c r="G22" s="149">
        <v>0</v>
      </c>
      <c r="H22" s="202" t="s">
        <v>54</v>
      </c>
      <c r="I22" s="202"/>
      <c r="J22" s="202"/>
      <c r="K22" s="202"/>
      <c r="L22" s="202"/>
      <c r="M22" s="203"/>
    </row>
    <row r="23" spans="1:13" ht="15.75" x14ac:dyDescent="0.25">
      <c r="A23" s="7"/>
      <c r="B23" s="12" t="s">
        <v>55</v>
      </c>
      <c r="C23" s="12"/>
      <c r="D23" s="19"/>
      <c r="E23" s="19"/>
      <c r="F23" s="34"/>
      <c r="G23" s="147"/>
    </row>
    <row r="24" spans="1:13" ht="15.75" x14ac:dyDescent="0.25">
      <c r="A24" s="19" t="s">
        <v>56</v>
      </c>
      <c r="B24" s="13" t="s">
        <v>57</v>
      </c>
      <c r="C24" s="169"/>
      <c r="D24" s="19">
        <v>0</v>
      </c>
      <c r="E24" s="19">
        <v>2</v>
      </c>
      <c r="F24" s="173">
        <v>2</v>
      </c>
      <c r="G24" s="150">
        <f>EFE!E24</f>
        <v>0</v>
      </c>
      <c r="H24" s="194"/>
      <c r="I24" s="194"/>
      <c r="J24" s="194"/>
      <c r="K24" s="194"/>
      <c r="L24" s="194"/>
      <c r="M24" s="194"/>
    </row>
    <row r="25" spans="1:13" ht="15.75" x14ac:dyDescent="0.25">
      <c r="A25" s="19" t="s">
        <v>58</v>
      </c>
      <c r="B25" s="13" t="s">
        <v>59</v>
      </c>
      <c r="C25" s="169"/>
      <c r="D25" s="19">
        <v>0</v>
      </c>
      <c r="E25" s="19">
        <v>2</v>
      </c>
      <c r="F25" s="173">
        <v>0</v>
      </c>
      <c r="G25" s="150">
        <f>IF(TYPO!G15="splněno",2,0)</f>
        <v>0</v>
      </c>
      <c r="H25" s="194"/>
      <c r="I25" s="194"/>
      <c r="J25" s="194"/>
      <c r="K25" s="194"/>
      <c r="L25" s="194"/>
      <c r="M25" s="194"/>
    </row>
    <row r="26" spans="1:13" ht="15.75" x14ac:dyDescent="0.25">
      <c r="A26" s="19" t="s">
        <v>60</v>
      </c>
      <c r="B26" s="13" t="s">
        <v>61</v>
      </c>
      <c r="C26" s="169"/>
      <c r="D26" s="19">
        <v>0</v>
      </c>
      <c r="E26" s="19">
        <v>3</v>
      </c>
      <c r="F26" s="173">
        <v>3</v>
      </c>
      <c r="G26" s="150">
        <f>IF(KOMF!P8=TRUE,3,0)</f>
        <v>3</v>
      </c>
      <c r="H26" s="194"/>
      <c r="I26" s="194"/>
      <c r="J26" s="194"/>
      <c r="K26" s="194"/>
      <c r="L26" s="194"/>
      <c r="M26" s="194"/>
    </row>
    <row r="27" spans="1:13" x14ac:dyDescent="0.25">
      <c r="A27" s="7"/>
      <c r="B27" s="5"/>
      <c r="C27" s="5"/>
      <c r="D27" s="19"/>
      <c r="E27" s="19"/>
      <c r="F27" s="34"/>
      <c r="G27" s="147"/>
    </row>
    <row r="28" spans="1:13" ht="15.75" x14ac:dyDescent="0.25">
      <c r="A28" s="7"/>
      <c r="B28" s="154" t="s">
        <v>18</v>
      </c>
      <c r="C28" s="154"/>
      <c r="D28" s="155">
        <v>10</v>
      </c>
      <c r="E28" s="155">
        <v>30</v>
      </c>
      <c r="F28" s="156">
        <f>IF(Přehled!$D$12=TRUE,F29+F30+F31+F32,"nehodnoceno")</f>
        <v>18</v>
      </c>
      <c r="G28" s="157">
        <f>IF(Přehled!$D$12=TRUE,G29+G30+G31+G32,"nehodnoceno")</f>
        <v>13</v>
      </c>
      <c r="H28" t="s">
        <v>62</v>
      </c>
      <c r="I28" s="44"/>
      <c r="J28" s="98"/>
      <c r="K28" s="98"/>
      <c r="L28" s="98"/>
      <c r="M28" s="98"/>
    </row>
    <row r="29" spans="1:13" ht="15.75" x14ac:dyDescent="0.25">
      <c r="A29" s="199"/>
      <c r="B29" s="153" t="s">
        <v>63</v>
      </c>
      <c r="C29" s="171"/>
      <c r="D29" s="158">
        <v>0</v>
      </c>
      <c r="E29" s="158">
        <v>15</v>
      </c>
      <c r="F29" s="174">
        <v>8</v>
      </c>
      <c r="G29" s="159">
        <f>IF(Přehled!D12=TRUE,'SOC 1'!C7,"nehodnoceno")</f>
        <v>8</v>
      </c>
    </row>
    <row r="30" spans="1:13" ht="15.75" x14ac:dyDescent="0.25">
      <c r="A30" s="199"/>
      <c r="B30" s="153" t="s">
        <v>64</v>
      </c>
      <c r="C30" s="171"/>
      <c r="D30" s="158">
        <v>0</v>
      </c>
      <c r="E30" s="158">
        <v>5</v>
      </c>
      <c r="F30" s="174">
        <v>0</v>
      </c>
      <c r="G30" s="159">
        <f>IF(Přehled!D12=TRUE,'SOC 1'!H7,"nehodnoceno")</f>
        <v>0</v>
      </c>
    </row>
    <row r="31" spans="1:13" ht="15.75" x14ac:dyDescent="0.25">
      <c r="A31" s="199"/>
      <c r="B31" s="153" t="s">
        <v>65</v>
      </c>
      <c r="C31" s="171"/>
      <c r="D31" s="158">
        <v>0</v>
      </c>
      <c r="E31" s="158">
        <v>5</v>
      </c>
      <c r="F31" s="174">
        <v>5</v>
      </c>
      <c r="G31" s="159">
        <f>IF(Přehled!D12=TRUE,'SOC 1'!K7,"nehodnoceno")</f>
        <v>0</v>
      </c>
    </row>
    <row r="32" spans="1:13" ht="15.75" x14ac:dyDescent="0.25">
      <c r="A32" s="200"/>
      <c r="B32" s="153" t="s">
        <v>66</v>
      </c>
      <c r="C32" s="171"/>
      <c r="D32" s="158">
        <v>0</v>
      </c>
      <c r="E32" s="158">
        <v>5</v>
      </c>
      <c r="F32" s="174">
        <v>5</v>
      </c>
      <c r="G32" s="159">
        <f>'SOC 1'!N7</f>
        <v>5</v>
      </c>
    </row>
    <row r="33" spans="2:7" x14ac:dyDescent="0.25">
      <c r="B33" s="5"/>
      <c r="C33" s="5"/>
      <c r="D33" s="19"/>
      <c r="E33" s="19"/>
      <c r="F33" s="34"/>
      <c r="G33" s="147"/>
    </row>
    <row r="34" spans="2:7" ht="18.75" x14ac:dyDescent="0.3">
      <c r="B34" s="14" t="s">
        <v>67</v>
      </c>
      <c r="C34" s="14"/>
      <c r="D34" s="22">
        <f>D7+D9+D28</f>
        <v>17</v>
      </c>
      <c r="E34" s="22">
        <f>E28+E9+E7</f>
        <v>82</v>
      </c>
      <c r="F34" s="144">
        <f>IF(Přehled!$D$12=TRUE,F7+F9+F13+F29+F30+F31,"nehodnoceno")</f>
        <v>41</v>
      </c>
      <c r="G34" s="151">
        <f>IF(Přehled!$D$12=TRUE,G7+G9+G13+G29+G30+G31+G32,"nehodnoceno")</f>
        <v>16</v>
      </c>
    </row>
  </sheetData>
  <sheetProtection algorithmName="SHA-512" hashValue="iztp66O6Y/WEr/JNI8ASd8o8yO+UMW52V2CwZ++4HLN6RSBQCzq1KD42v7GbZLd3/605JU/0+/Q5zYCzllAU2w==" saltValue="UGfNAXRbVpbLNt00ysw2Mg==" spinCount="100000" sheet="1" objects="1" scenarios="1"/>
  <mergeCells count="19">
    <mergeCell ref="H25:M25"/>
    <mergeCell ref="H26:M26"/>
    <mergeCell ref="A18:A20"/>
    <mergeCell ref="A29:A32"/>
    <mergeCell ref="H18:M18"/>
    <mergeCell ref="H19:M19"/>
    <mergeCell ref="H20:M20"/>
    <mergeCell ref="H21:M21"/>
    <mergeCell ref="H22:M22"/>
    <mergeCell ref="H24:M24"/>
    <mergeCell ref="B5:F5"/>
    <mergeCell ref="A14:A16"/>
    <mergeCell ref="H6:M6"/>
    <mergeCell ref="H7:M7"/>
    <mergeCell ref="H11:M11"/>
    <mergeCell ref="H12:M12"/>
    <mergeCell ref="H14:M14"/>
    <mergeCell ref="H15:M15"/>
    <mergeCell ref="H16:M16"/>
  </mergeCells>
  <dataValidations count="8">
    <dataValidation type="list" allowBlank="1" showInputMessage="1" showErrorMessage="1" sqref="F7" xr:uid="{B427184E-94F3-40FD-A660-251717942344}">
      <formula1>"0,1,3,5"</formula1>
    </dataValidation>
    <dataValidation type="list" allowBlank="1" showInputMessage="1" showErrorMessage="1" sqref="F15 F11:G12 F30:F32" xr:uid="{CD91001F-77CB-4B44-B3C5-18B35D53ADD5}">
      <formula1>"0,5"</formula1>
    </dataValidation>
    <dataValidation type="list" allowBlank="1" showInputMessage="1" showErrorMessage="1" sqref="F16" xr:uid="{800E60A8-C9DD-40BB-B2AB-0B2B8C7B5543}">
      <formula1>"0,6"</formula1>
    </dataValidation>
    <dataValidation type="list" allowBlank="1" showInputMessage="1" showErrorMessage="1" sqref="F14" xr:uid="{BEFAE742-20E7-4C27-B8E5-BB957E94A822}">
      <formula1>"0,1"</formula1>
    </dataValidation>
    <dataValidation type="list" allowBlank="1" showInputMessage="1" showErrorMessage="1" sqref="F18:F19 F21:G22 F24:F25" xr:uid="{F136BC02-15BA-4112-8D81-4E42C763F55B}">
      <formula1>"0,2"</formula1>
    </dataValidation>
    <dataValidation type="list" allowBlank="1" showInputMessage="1" showErrorMessage="1" sqref="F20 F13:G13" xr:uid="{6BEE3FCB-031A-4A6E-AD1B-FB56F370BE90}">
      <formula1>"0,10"</formula1>
    </dataValidation>
    <dataValidation type="list" allowBlank="1" showInputMessage="1" showErrorMessage="1" sqref="F26" xr:uid="{10CF7FB8-75AB-40C5-B32C-7303CC086F73}">
      <formula1>"0,3"</formula1>
    </dataValidation>
    <dataValidation type="list" allowBlank="1" showInputMessage="1" showErrorMessage="1" sqref="F29" xr:uid="{ED5E84D6-B67F-4840-A9C6-951BAAEF8EAE}">
      <formula1>"0,1,2,3,4,5,6,7,8,9,10,11,12,13,14,15"</formula1>
    </dataValidation>
  </dataValidations>
  <hyperlinks>
    <hyperlink ref="B2" r:id="rId1" xr:uid="{FA1B1C83-3976-4906-84C7-9CC489798AA6}"/>
  </hyperlinks>
  <pageMargins left="0.7" right="0.7" top="0.78740157499999996" bottom="0.78740157499999996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501E20-5CB4-4107-B28E-5102DF6CCDF9}">
  <dimension ref="A1:O22"/>
  <sheetViews>
    <sheetView workbookViewId="0">
      <selection activeCell="N27" sqref="N27"/>
    </sheetView>
  </sheetViews>
  <sheetFormatPr defaultRowHeight="15" x14ac:dyDescent="0.25"/>
  <cols>
    <col min="11" max="11" width="27.5703125" customWidth="1"/>
    <col min="12" max="12" width="19" customWidth="1"/>
  </cols>
  <sheetData>
    <row r="1" spans="1:15" ht="15.75" x14ac:dyDescent="0.25">
      <c r="A1" t="s">
        <v>36</v>
      </c>
      <c r="B1" s="35" t="s">
        <v>14</v>
      </c>
    </row>
    <row r="3" spans="1:15" ht="14.25" customHeight="1" x14ac:dyDescent="0.25">
      <c r="A3" t="s">
        <v>68</v>
      </c>
      <c r="B3" s="205" t="s">
        <v>69</v>
      </c>
      <c r="C3" s="205"/>
      <c r="D3" s="205"/>
      <c r="E3" s="205"/>
      <c r="F3" s="205"/>
      <c r="G3" s="205"/>
      <c r="H3" s="205"/>
      <c r="I3" s="205"/>
      <c r="J3" s="205"/>
      <c r="K3" s="205"/>
      <c r="L3" s="205"/>
      <c r="M3" s="205"/>
    </row>
    <row r="4" spans="1:15" x14ac:dyDescent="0.25">
      <c r="B4" s="205"/>
      <c r="C4" s="205"/>
      <c r="D4" s="205"/>
      <c r="E4" s="205"/>
      <c r="F4" s="205"/>
      <c r="G4" s="205"/>
      <c r="H4" s="205"/>
      <c r="I4" s="205"/>
      <c r="J4" s="205"/>
      <c r="K4" s="205"/>
      <c r="L4" s="205"/>
      <c r="M4" s="205"/>
    </row>
    <row r="5" spans="1:15" x14ac:dyDescent="0.25">
      <c r="B5" s="205"/>
      <c r="C5" s="205"/>
      <c r="D5" s="205"/>
      <c r="E5" s="205"/>
      <c r="F5" s="205"/>
      <c r="G5" s="205"/>
      <c r="H5" s="205"/>
      <c r="I5" s="205"/>
      <c r="J5" s="205"/>
      <c r="K5" s="205"/>
      <c r="L5" s="205"/>
      <c r="M5" s="205"/>
    </row>
    <row r="6" spans="1:15" x14ac:dyDescent="0.25">
      <c r="B6" s="205"/>
      <c r="C6" s="205"/>
      <c r="D6" s="205"/>
      <c r="E6" s="205"/>
      <c r="F6" s="205"/>
      <c r="G6" s="205"/>
      <c r="H6" s="205"/>
      <c r="I6" s="205"/>
      <c r="J6" s="205"/>
      <c r="K6" s="205"/>
      <c r="L6" s="205"/>
      <c r="M6" s="205"/>
      <c r="O6" s="36"/>
    </row>
    <row r="7" spans="1:15" x14ac:dyDescent="0.25">
      <c r="B7" s="205"/>
      <c r="C7" s="205"/>
      <c r="D7" s="205"/>
      <c r="E7" s="205"/>
      <c r="F7" s="205"/>
      <c r="G7" s="205"/>
      <c r="H7" s="205"/>
      <c r="I7" s="205"/>
      <c r="J7" s="205"/>
      <c r="K7" s="205"/>
      <c r="L7" s="205"/>
      <c r="M7" s="205"/>
    </row>
    <row r="8" spans="1:15" x14ac:dyDescent="0.25">
      <c r="B8" s="205"/>
      <c r="C8" s="205"/>
      <c r="D8" s="205"/>
      <c r="E8" s="205"/>
      <c r="F8" s="205"/>
      <c r="G8" s="205"/>
      <c r="H8" s="205"/>
      <c r="I8" s="205"/>
      <c r="J8" s="205"/>
      <c r="K8" s="205"/>
      <c r="L8" s="205"/>
      <c r="M8" s="205"/>
    </row>
    <row r="10" spans="1:15" x14ac:dyDescent="0.25">
      <c r="A10" s="32" t="s">
        <v>70</v>
      </c>
      <c r="K10" s="20">
        <f>IF(K13&lt;8%,5,IF(K13&lt;=10%,3,IF(K13&lt;15%,1,0)))</f>
        <v>0</v>
      </c>
      <c r="L10" t="s">
        <v>71</v>
      </c>
    </row>
    <row r="12" spans="1:15" x14ac:dyDescent="0.25">
      <c r="A12" s="32" t="s">
        <v>72</v>
      </c>
    </row>
    <row r="13" spans="1:15" x14ac:dyDescent="0.25">
      <c r="A13" s="32" t="s">
        <v>73</v>
      </c>
      <c r="K13" s="37">
        <f>K15/K19</f>
        <v>1</v>
      </c>
    </row>
    <row r="14" spans="1:15" x14ac:dyDescent="0.25">
      <c r="A14" s="32"/>
      <c r="K14" t="s">
        <v>74</v>
      </c>
      <c r="L14" t="s">
        <v>75</v>
      </c>
    </row>
    <row r="15" spans="1:15" x14ac:dyDescent="0.25">
      <c r="A15" t="s">
        <v>76</v>
      </c>
      <c r="K15" s="175">
        <v>1</v>
      </c>
      <c r="L15" s="175">
        <v>1</v>
      </c>
      <c r="M15" t="s">
        <v>77</v>
      </c>
    </row>
    <row r="16" spans="1:15" x14ac:dyDescent="0.25">
      <c r="J16" s="36"/>
      <c r="K16" s="36"/>
    </row>
    <row r="17" spans="1:13" x14ac:dyDescent="0.25">
      <c r="A17" s="32" t="s">
        <v>78</v>
      </c>
    </row>
    <row r="19" spans="1:13" x14ac:dyDescent="0.25">
      <c r="A19" t="s">
        <v>79</v>
      </c>
      <c r="K19" s="175">
        <v>1</v>
      </c>
      <c r="L19" s="175">
        <v>1</v>
      </c>
      <c r="M19" t="s">
        <v>77</v>
      </c>
    </row>
    <row r="20" spans="1:13" x14ac:dyDescent="0.25">
      <c r="A20" t="s">
        <v>80</v>
      </c>
    </row>
    <row r="22" spans="1:13" x14ac:dyDescent="0.25">
      <c r="A22" s="176" t="s">
        <v>81</v>
      </c>
      <c r="B22" s="177"/>
      <c r="C22" s="177"/>
      <c r="D22" s="177"/>
      <c r="E22" s="177"/>
      <c r="F22" s="177"/>
      <c r="G22" s="177"/>
      <c r="H22" s="177"/>
      <c r="I22" s="177"/>
      <c r="J22" s="177"/>
      <c r="K22" s="177"/>
    </row>
  </sheetData>
  <sheetProtection algorithmName="SHA-512" hashValue="OoA7gcoZYfWcB6INGFlfcZpBpvmax9NM2IxcPTS6hfNUGJRGAwDTBmMoUe3RLka09WgvRlnMQKvRxHTohOwviw==" saltValue="ThmEQ9OAB3Ufo+U+YH1AVw==" spinCount="100000" sheet="1" objects="1" scenarios="1"/>
  <mergeCells count="1">
    <mergeCell ref="B3:M8"/>
  </mergeCells>
  <dataValidations count="1">
    <dataValidation type="list" allowBlank="1" showInputMessage="1" showErrorMessage="1" sqref="K10" xr:uid="{D786840D-F99E-4DF3-8F7C-A4391B86F347}">
      <formula1>"0,1,3,5"</formula1>
    </dataValidation>
  </dataValidations>
  <pageMargins left="0.7" right="0.7" top="0.78740157499999996" bottom="0.78740157499999996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1953C3-85B3-442E-A404-0184C62B1745}">
  <dimension ref="A1:W53"/>
  <sheetViews>
    <sheetView topLeftCell="A15" workbookViewId="0">
      <selection activeCell="L24" sqref="L24"/>
    </sheetView>
  </sheetViews>
  <sheetFormatPr defaultRowHeight="15" x14ac:dyDescent="0.25"/>
  <cols>
    <col min="1" max="1" width="56.5703125" customWidth="1"/>
    <col min="2" max="2" width="19.85546875" customWidth="1"/>
    <col min="3" max="3" width="19.140625" customWidth="1"/>
    <col min="4" max="4" width="16" customWidth="1"/>
    <col min="5" max="5" width="16.7109375" customWidth="1"/>
    <col min="6" max="6" width="16.7109375" hidden="1" customWidth="1"/>
    <col min="7" max="7" width="14" customWidth="1"/>
    <col min="8" max="8" width="78.42578125" customWidth="1"/>
    <col min="9" max="9" width="17.5703125" customWidth="1"/>
    <col min="10" max="10" width="17.42578125" customWidth="1"/>
    <col min="11" max="11" width="0" hidden="1" customWidth="1"/>
    <col min="12" max="12" width="10.85546875" customWidth="1"/>
    <col min="18" max="18" width="62.42578125" customWidth="1"/>
    <col min="19" max="19" width="21.85546875" customWidth="1"/>
    <col min="20" max="20" width="19" customWidth="1"/>
    <col min="21" max="21" width="26.7109375" customWidth="1"/>
    <col min="22" max="22" width="11.28515625" customWidth="1"/>
    <col min="23" max="23" width="0" hidden="1" customWidth="1"/>
  </cols>
  <sheetData>
    <row r="1" spans="1:23" ht="27.4" customHeight="1" x14ac:dyDescent="0.25">
      <c r="A1" s="84" t="s">
        <v>37</v>
      </c>
    </row>
    <row r="2" spans="1:23" ht="27" customHeight="1" x14ac:dyDescent="0.25">
      <c r="A2" s="39" t="s">
        <v>81</v>
      </c>
    </row>
    <row r="3" spans="1:23" x14ac:dyDescent="0.25">
      <c r="A3" s="32" t="s">
        <v>70</v>
      </c>
    </row>
    <row r="4" spans="1:23" ht="15.75" x14ac:dyDescent="0.25">
      <c r="A4" s="13" t="s">
        <v>44</v>
      </c>
      <c r="B4" s="66">
        <f>IF(AND(F13,F14,F15,F18,F19,F20)=TRUE,1,0)</f>
        <v>0</v>
      </c>
    </row>
    <row r="5" spans="1:23" ht="15.75" x14ac:dyDescent="0.25">
      <c r="A5" s="13" t="s">
        <v>45</v>
      </c>
      <c r="B5" s="67">
        <f>IF(AND(K13,K15,K17)=TRUE,5,0)</f>
        <v>5</v>
      </c>
    </row>
    <row r="6" spans="1:23" ht="15.75" x14ac:dyDescent="0.25">
      <c r="A6" s="13" t="s">
        <v>46</v>
      </c>
      <c r="B6" s="75">
        <f>IF(AND(W13,W14,W15,W18,W19,W20,W21)=TRUE,6,0)</f>
        <v>6</v>
      </c>
    </row>
    <row r="9" spans="1:23" x14ac:dyDescent="0.25">
      <c r="A9" s="59" t="s">
        <v>82</v>
      </c>
      <c r="B9" s="60"/>
      <c r="C9" s="60"/>
      <c r="D9" s="60"/>
      <c r="E9" s="60"/>
      <c r="F9" s="60"/>
      <c r="G9" s="60"/>
      <c r="H9" s="68" t="s">
        <v>83</v>
      </c>
      <c r="I9" s="65"/>
      <c r="J9" s="65"/>
      <c r="K9" s="65"/>
      <c r="L9" s="65"/>
      <c r="M9" s="65"/>
      <c r="N9" s="65"/>
      <c r="O9" s="65"/>
      <c r="P9" s="65"/>
      <c r="Q9" s="65"/>
      <c r="R9" s="87" t="s">
        <v>84</v>
      </c>
      <c r="S9" s="74"/>
      <c r="T9" s="74"/>
      <c r="U9" s="74"/>
      <c r="V9" s="74"/>
    </row>
    <row r="10" spans="1:23" x14ac:dyDescent="0.25">
      <c r="A10" t="s">
        <v>85</v>
      </c>
      <c r="H10" s="69"/>
      <c r="R10" s="69" t="s">
        <v>85</v>
      </c>
    </row>
    <row r="11" spans="1:23" ht="15.75" thickBot="1" x14ac:dyDescent="0.3">
      <c r="H11" s="69"/>
      <c r="I11" s="7" t="s">
        <v>86</v>
      </c>
      <c r="J11" s="7" t="s">
        <v>87</v>
      </c>
      <c r="R11" s="69"/>
    </row>
    <row r="12" spans="1:23" ht="44.25" customHeight="1" thickTop="1" thickBot="1" x14ac:dyDescent="0.3">
      <c r="A12" s="45" t="s">
        <v>88</v>
      </c>
      <c r="B12" s="51" t="s">
        <v>89</v>
      </c>
      <c r="C12" s="24" t="s">
        <v>90</v>
      </c>
      <c r="D12" s="31" t="s">
        <v>86</v>
      </c>
      <c r="E12" s="31" t="s">
        <v>91</v>
      </c>
      <c r="F12" s="23"/>
      <c r="H12" s="70" t="s">
        <v>92</v>
      </c>
      <c r="I12" s="7"/>
      <c r="J12" s="7"/>
      <c r="R12" s="88" t="s">
        <v>88</v>
      </c>
      <c r="S12" s="51" t="s">
        <v>89</v>
      </c>
      <c r="T12" s="24" t="s">
        <v>90</v>
      </c>
      <c r="U12" s="31" t="s">
        <v>86</v>
      </c>
      <c r="V12" s="31" t="s">
        <v>91</v>
      </c>
    </row>
    <row r="13" spans="1:23" ht="30.75" thickBot="1" x14ac:dyDescent="0.3">
      <c r="A13" s="47" t="s">
        <v>93</v>
      </c>
      <c r="B13" s="52" t="s">
        <v>94</v>
      </c>
      <c r="C13" s="55"/>
      <c r="D13" s="24" t="s">
        <v>95</v>
      </c>
      <c r="E13" s="31" t="str">
        <f>IF(C13="","nesplněno",IF(C13&lt;=0.6,"splněno","nesplněno"))</f>
        <v>nesplněno</v>
      </c>
      <c r="F13" s="23">
        <f>IF(E13="splněno",1,0)</f>
        <v>0</v>
      </c>
      <c r="H13" s="70" t="s">
        <v>96</v>
      </c>
      <c r="I13" s="23" t="s">
        <v>97</v>
      </c>
      <c r="J13" s="76" t="b">
        <v>1</v>
      </c>
      <c r="K13">
        <f>IF(J13=TRUE,1,0)</f>
        <v>1</v>
      </c>
      <c r="R13" s="89" t="s">
        <v>93</v>
      </c>
      <c r="S13" s="52" t="s">
        <v>94</v>
      </c>
      <c r="T13" s="55">
        <v>0.6</v>
      </c>
      <c r="U13" s="24" t="s">
        <v>95</v>
      </c>
      <c r="V13" s="31" t="str">
        <f>IF(T13="","nesplněno",IF(T13&lt;=0.6,"splněno","nesplněno"))</f>
        <v>splněno</v>
      </c>
      <c r="W13" s="23">
        <f>IF(V13="splněno",1,0)</f>
        <v>1</v>
      </c>
    </row>
    <row r="14" spans="1:23" ht="63.75" thickBot="1" x14ac:dyDescent="0.3">
      <c r="A14" s="46" t="s">
        <v>98</v>
      </c>
      <c r="B14" s="52" t="s">
        <v>99</v>
      </c>
      <c r="C14" s="55"/>
      <c r="D14" s="31" t="s">
        <v>97</v>
      </c>
      <c r="E14" s="31" t="str">
        <f>IF(C14="","nesplněno",IF(C14&lt;=0.35,"splněno","nesplněno"))</f>
        <v>nesplněno</v>
      </c>
      <c r="F14" s="23">
        <f>IF(E14="splněno",1,0)</f>
        <v>0</v>
      </c>
      <c r="G14" s="25" t="s">
        <v>100</v>
      </c>
      <c r="H14" s="70" t="s">
        <v>101</v>
      </c>
      <c r="I14" s="23"/>
      <c r="J14" s="23"/>
      <c r="R14" s="90" t="s">
        <v>98</v>
      </c>
      <c r="S14" s="52" t="s">
        <v>99</v>
      </c>
      <c r="T14" s="55">
        <v>0.35</v>
      </c>
      <c r="U14" s="31" t="s">
        <v>97</v>
      </c>
      <c r="V14" s="31" t="str">
        <f>IF(T14="","nesplněno",IF(T14&lt;=0.35,"splněno","nesplněno"))</f>
        <v>splněno</v>
      </c>
      <c r="W14" s="23">
        <f t="shared" ref="W14:W15" si="0">IF(V14="splněno",1,0)</f>
        <v>1</v>
      </c>
    </row>
    <row r="15" spans="1:23" ht="75.75" thickBot="1" x14ac:dyDescent="0.3">
      <c r="A15" s="46" t="s">
        <v>102</v>
      </c>
      <c r="B15" s="52" t="s">
        <v>103</v>
      </c>
      <c r="C15" s="55"/>
      <c r="D15" s="24" t="s">
        <v>104</v>
      </c>
      <c r="E15" s="31" t="str">
        <f>IF(C15="","nesplněno",IF(C15&lt;=27,"splněno","nesplněno"))</f>
        <v>nesplněno</v>
      </c>
      <c r="F15" s="23">
        <f>IF(E15="splněno",1,0)</f>
        <v>0</v>
      </c>
      <c r="H15" s="70" t="s">
        <v>105</v>
      </c>
      <c r="I15" s="23" t="s">
        <v>106</v>
      </c>
      <c r="J15" s="64" t="str">
        <f>J26</f>
        <v>splněn</v>
      </c>
      <c r="K15">
        <f>IF(J15="splněn",1,0)</f>
        <v>1</v>
      </c>
      <c r="R15" s="90" t="s">
        <v>102</v>
      </c>
      <c r="S15" s="52" t="s">
        <v>103</v>
      </c>
      <c r="T15" s="55">
        <v>27</v>
      </c>
      <c r="U15" s="24" t="s">
        <v>104</v>
      </c>
      <c r="V15" s="31" t="str">
        <f>IF(T15="","nesplněno",IF(T15&lt;=27,"splněno","nesplněno"))</f>
        <v>splněno</v>
      </c>
      <c r="W15" s="23">
        <f t="shared" si="0"/>
        <v>1</v>
      </c>
    </row>
    <row r="16" spans="1:23" ht="30.75" thickBot="1" x14ac:dyDescent="0.3">
      <c r="A16" s="46" t="s">
        <v>107</v>
      </c>
      <c r="B16" s="57" t="s">
        <v>108</v>
      </c>
      <c r="C16" s="23">
        <v>15</v>
      </c>
      <c r="D16" s="23"/>
      <c r="E16" s="23"/>
      <c r="F16" s="23"/>
      <c r="H16" s="69"/>
      <c r="I16" s="23"/>
      <c r="J16" s="23"/>
      <c r="R16" s="90" t="s">
        <v>107</v>
      </c>
      <c r="S16" s="57" t="s">
        <v>108</v>
      </c>
      <c r="T16" s="23">
        <v>15</v>
      </c>
      <c r="U16" s="23"/>
      <c r="V16" s="23"/>
    </row>
    <row r="17" spans="1:23" ht="45.75" thickBot="1" x14ac:dyDescent="0.3">
      <c r="A17" s="46" t="s">
        <v>109</v>
      </c>
      <c r="B17" s="58" t="s">
        <v>110</v>
      </c>
      <c r="C17" s="56">
        <v>20</v>
      </c>
      <c r="D17" s="56"/>
      <c r="E17" s="23"/>
      <c r="F17" s="23"/>
      <c r="H17" s="70" t="s">
        <v>111</v>
      </c>
      <c r="I17" s="40" t="s">
        <v>112</v>
      </c>
      <c r="J17" s="76" t="b">
        <v>1</v>
      </c>
      <c r="K17">
        <f>IF(J17=TRUE,1,0)</f>
        <v>1</v>
      </c>
      <c r="R17" s="90" t="s">
        <v>109</v>
      </c>
      <c r="S17" s="58" t="s">
        <v>110</v>
      </c>
      <c r="T17" s="56">
        <v>20</v>
      </c>
      <c r="U17" s="56"/>
      <c r="V17" s="23"/>
    </row>
    <row r="18" spans="1:23" ht="30.75" thickBot="1" x14ac:dyDescent="0.3">
      <c r="A18" s="46" t="s">
        <v>113</v>
      </c>
      <c r="B18" s="52">
        <f>C25</f>
        <v>10</v>
      </c>
      <c r="C18" s="61"/>
      <c r="D18" s="30" t="s">
        <v>97</v>
      </c>
      <c r="E18" s="31" t="str">
        <f>IF(C18="","nesplněno",IF(C18&lt;=B18,"splněno","nesplněno"))</f>
        <v>nesplněno</v>
      </c>
      <c r="F18" s="23">
        <f>IF(E18="splněno",1,0)</f>
        <v>0</v>
      </c>
      <c r="H18" s="70" t="s">
        <v>114</v>
      </c>
      <c r="I18" s="7"/>
      <c r="J18" s="7"/>
      <c r="R18" s="90" t="s">
        <v>113</v>
      </c>
      <c r="S18" s="52">
        <f>T25</f>
        <v>15</v>
      </c>
      <c r="T18" s="61">
        <v>15</v>
      </c>
      <c r="U18" s="30" t="s">
        <v>97</v>
      </c>
      <c r="V18" s="31" t="str">
        <f>IF(T18="","nesplněno",IF(T18&lt;=S18,"splněno","nesplněno"))</f>
        <v>splněno</v>
      </c>
      <c r="W18" s="23">
        <f t="shared" ref="W18:W21" si="1">IF(V18="splněno",1,0)</f>
        <v>1</v>
      </c>
    </row>
    <row r="19" spans="1:23" ht="30.75" thickBot="1" x14ac:dyDescent="0.3">
      <c r="A19" s="46" t="s">
        <v>115</v>
      </c>
      <c r="B19" s="52" t="s">
        <v>108</v>
      </c>
      <c r="C19" s="55"/>
      <c r="D19" s="31" t="s">
        <v>97</v>
      </c>
      <c r="E19" s="31" t="str">
        <f>IF(C19="","nesplněno",IF(C19&lt;=15,"splněno","nesplněno"))</f>
        <v>nesplněno</v>
      </c>
      <c r="F19" s="23">
        <f>IF(E19="splněno",1,0)</f>
        <v>0</v>
      </c>
      <c r="H19" s="70" t="s">
        <v>116</v>
      </c>
      <c r="I19" s="7"/>
      <c r="J19" s="7"/>
      <c r="R19" s="90" t="s">
        <v>115</v>
      </c>
      <c r="S19" s="52" t="s">
        <v>108</v>
      </c>
      <c r="T19" s="55">
        <v>15</v>
      </c>
      <c r="U19" s="31" t="s">
        <v>97</v>
      </c>
      <c r="V19" s="31" t="str">
        <f>IF(T19="","nesplněno",IF(T19&lt;=15,"splněno","nesplněno"))</f>
        <v>splněno</v>
      </c>
      <c r="W19" s="23">
        <f t="shared" si="1"/>
        <v>1</v>
      </c>
    </row>
    <row r="20" spans="1:23" ht="45.75" thickBot="1" x14ac:dyDescent="0.3">
      <c r="A20" s="48" t="s">
        <v>117</v>
      </c>
      <c r="B20" s="53" t="s">
        <v>118</v>
      </c>
      <c r="C20" s="55"/>
      <c r="D20" s="31" t="s">
        <v>97</v>
      </c>
      <c r="E20" s="31" t="str">
        <f>IF(C20="","nesplněno",IF(C20&lt;=60,"splněno","nesplněno"))</f>
        <v>nesplněno</v>
      </c>
      <c r="F20" s="23">
        <f>IF(E20="splněno",1,0)</f>
        <v>0</v>
      </c>
      <c r="H20" s="70" t="s">
        <v>119</v>
      </c>
      <c r="I20" s="7"/>
      <c r="J20" s="7"/>
      <c r="R20" s="91" t="s">
        <v>117</v>
      </c>
      <c r="S20" s="53" t="s">
        <v>118</v>
      </c>
      <c r="T20" s="55">
        <v>60</v>
      </c>
      <c r="U20" s="31" t="s">
        <v>97</v>
      </c>
      <c r="V20" s="31" t="str">
        <f>IF(T20="","nesplněno",IF(T20&lt;=60,"splněno","nesplněno"))</f>
        <v>splněno</v>
      </c>
      <c r="W20" s="23">
        <f t="shared" si="1"/>
        <v>1</v>
      </c>
    </row>
    <row r="21" spans="1:23" ht="18.75" thickTop="1" thickBot="1" x14ac:dyDescent="0.3">
      <c r="H21" s="70" t="s">
        <v>120</v>
      </c>
      <c r="I21" s="7"/>
      <c r="J21" s="7"/>
      <c r="R21" s="91" t="s">
        <v>121</v>
      </c>
      <c r="S21" s="49" t="s">
        <v>122</v>
      </c>
      <c r="T21" s="55">
        <v>0</v>
      </c>
      <c r="U21" s="31" t="s">
        <v>97</v>
      </c>
      <c r="V21" s="31" t="str">
        <f>IF(T21="","nesplněno",IF(T21&lt;=0,"splněno","nesplněno"))</f>
        <v>splněno</v>
      </c>
      <c r="W21" s="23">
        <f t="shared" si="1"/>
        <v>1</v>
      </c>
    </row>
    <row r="22" spans="1:23" ht="30.75" thickTop="1" x14ac:dyDescent="0.25">
      <c r="A22" s="195" t="s">
        <v>123</v>
      </c>
      <c r="B22" s="195"/>
      <c r="C22" s="16" t="s">
        <v>124</v>
      </c>
      <c r="H22" s="69"/>
      <c r="R22" s="206" t="s">
        <v>123</v>
      </c>
      <c r="S22" s="195"/>
      <c r="T22" s="16" t="s">
        <v>124</v>
      </c>
    </row>
    <row r="23" spans="1:23" ht="30" x14ac:dyDescent="0.25">
      <c r="A23" s="195"/>
      <c r="B23" s="195"/>
      <c r="C23" s="55"/>
      <c r="D23" s="24" t="s">
        <v>95</v>
      </c>
      <c r="H23" s="71" t="s">
        <v>125</v>
      </c>
      <c r="L23" s="55" t="s">
        <v>126</v>
      </c>
      <c r="M23" s="55" t="s">
        <v>127</v>
      </c>
      <c r="N23" s="85" t="s">
        <v>128</v>
      </c>
      <c r="O23" s="55" t="s">
        <v>129</v>
      </c>
      <c r="P23" s="55" t="s">
        <v>130</v>
      </c>
      <c r="Q23" s="86"/>
      <c r="R23" s="206"/>
      <c r="S23" s="195"/>
      <c r="T23" s="55">
        <v>4</v>
      </c>
      <c r="U23" s="24" t="s">
        <v>95</v>
      </c>
    </row>
    <row r="24" spans="1:23" ht="30" x14ac:dyDescent="0.25">
      <c r="A24" s="195"/>
      <c r="B24" s="195"/>
      <c r="C24" s="16" t="s">
        <v>131</v>
      </c>
      <c r="H24" s="70" t="s">
        <v>132</v>
      </c>
      <c r="I24" s="40" t="s">
        <v>133</v>
      </c>
      <c r="J24" s="23">
        <f>SUM(L24:Q24)</f>
        <v>23</v>
      </c>
      <c r="L24" s="55">
        <f>2.3*10</f>
        <v>23</v>
      </c>
      <c r="M24" s="55"/>
      <c r="N24" s="55">
        <v>0</v>
      </c>
      <c r="O24" s="55"/>
      <c r="P24" s="55"/>
      <c r="Q24" s="86"/>
      <c r="R24" s="206"/>
      <c r="S24" s="195"/>
      <c r="T24" s="16" t="s">
        <v>131</v>
      </c>
    </row>
    <row r="25" spans="1:23" ht="32.65" customHeight="1" x14ac:dyDescent="0.25">
      <c r="A25" s="195"/>
      <c r="B25" s="195"/>
      <c r="C25" s="23">
        <f>5/4*C23+10</f>
        <v>10</v>
      </c>
      <c r="H25" s="70" t="s">
        <v>134</v>
      </c>
      <c r="I25" s="23" t="s">
        <v>97</v>
      </c>
      <c r="J25" s="23">
        <f>SUM(L25:Q25)</f>
        <v>20.64</v>
      </c>
      <c r="L25" s="55">
        <f>2.3*6.8</f>
        <v>15.639999999999999</v>
      </c>
      <c r="M25" s="55"/>
      <c r="N25" s="55">
        <f>1*5</f>
        <v>5</v>
      </c>
      <c r="O25" s="55"/>
      <c r="P25" s="55"/>
      <c r="Q25" s="86"/>
      <c r="R25" s="206"/>
      <c r="S25" s="195"/>
      <c r="T25" s="23">
        <f>5/4*T23+10</f>
        <v>15</v>
      </c>
    </row>
    <row r="26" spans="1:23" x14ac:dyDescent="0.25">
      <c r="H26" s="69"/>
      <c r="I26" s="23" t="s">
        <v>135</v>
      </c>
      <c r="J26" s="63" t="str">
        <f>IF((1-J25/J24)&gt;10%,"splněn","nesplněn")</f>
        <v>splněn</v>
      </c>
      <c r="R26" s="69"/>
    </row>
    <row r="27" spans="1:23" x14ac:dyDescent="0.25">
      <c r="H27" s="69"/>
      <c r="R27" s="69"/>
    </row>
    <row r="28" spans="1:23" x14ac:dyDescent="0.25">
      <c r="H28" s="72" t="s">
        <v>136</v>
      </c>
      <c r="R28" s="69"/>
    </row>
    <row r="29" spans="1:23" ht="40.5" x14ac:dyDescent="0.25">
      <c r="H29" s="73" t="s">
        <v>137</v>
      </c>
      <c r="R29" s="69"/>
    </row>
    <row r="30" spans="1:23" x14ac:dyDescent="0.25">
      <c r="H30" s="69"/>
      <c r="R30" s="69"/>
    </row>
    <row r="31" spans="1:23" x14ac:dyDescent="0.25">
      <c r="H31" s="69"/>
    </row>
    <row r="32" spans="1:23" x14ac:dyDescent="0.25">
      <c r="H32" s="69"/>
    </row>
    <row r="33" spans="8:8" x14ac:dyDescent="0.25">
      <c r="H33" s="69"/>
    </row>
    <row r="34" spans="8:8" x14ac:dyDescent="0.25">
      <c r="H34" s="69"/>
    </row>
    <row r="35" spans="8:8" x14ac:dyDescent="0.25">
      <c r="H35" s="69"/>
    </row>
    <row r="36" spans="8:8" x14ac:dyDescent="0.25">
      <c r="H36" s="69"/>
    </row>
    <row r="37" spans="8:8" x14ac:dyDescent="0.25">
      <c r="H37" s="69"/>
    </row>
    <row r="38" spans="8:8" x14ac:dyDescent="0.25">
      <c r="H38" s="69"/>
    </row>
    <row r="39" spans="8:8" x14ac:dyDescent="0.25">
      <c r="H39" s="69"/>
    </row>
    <row r="40" spans="8:8" x14ac:dyDescent="0.25">
      <c r="H40" s="69"/>
    </row>
    <row r="41" spans="8:8" x14ac:dyDescent="0.25">
      <c r="H41" s="69"/>
    </row>
    <row r="42" spans="8:8" x14ac:dyDescent="0.25">
      <c r="H42" s="69"/>
    </row>
    <row r="43" spans="8:8" x14ac:dyDescent="0.25">
      <c r="H43" s="69"/>
    </row>
    <row r="44" spans="8:8" x14ac:dyDescent="0.25">
      <c r="H44" s="69"/>
    </row>
    <row r="45" spans="8:8" x14ac:dyDescent="0.25">
      <c r="H45" s="69"/>
    </row>
    <row r="46" spans="8:8" x14ac:dyDescent="0.25">
      <c r="H46" s="69"/>
    </row>
    <row r="47" spans="8:8" x14ac:dyDescent="0.25">
      <c r="H47" s="69"/>
    </row>
    <row r="48" spans="8:8" x14ac:dyDescent="0.25">
      <c r="H48" s="69"/>
    </row>
    <row r="49" spans="8:8" x14ac:dyDescent="0.25">
      <c r="H49" s="69"/>
    </row>
    <row r="50" spans="8:8" x14ac:dyDescent="0.25">
      <c r="H50" s="69"/>
    </row>
    <row r="51" spans="8:8" x14ac:dyDescent="0.25">
      <c r="H51" s="69"/>
    </row>
    <row r="52" spans="8:8" x14ac:dyDescent="0.25">
      <c r="H52" s="69"/>
    </row>
    <row r="53" spans="8:8" x14ac:dyDescent="0.25">
      <c r="H53" s="69"/>
    </row>
  </sheetData>
  <sheetProtection algorithmName="SHA-512" hashValue="r1XnckMJhJytAFzrbhk9LKRuI7jIsAByFhhnCeXBJkLlGqokDR55JRm402uVIFGtwWY70SUCiSvrr9foqcKOtg==" saltValue="H0Tzvs8oSLcXLwj8lJIrRw==" spinCount="100000" sheet="1" objects="1" scenarios="1"/>
  <mergeCells count="2">
    <mergeCell ref="A22:B25"/>
    <mergeCell ref="R22:S25"/>
  </mergeCells>
  <hyperlinks>
    <hyperlink ref="H28" location="_ftn1" display="_ftn1" xr:uid="{70C435EA-9F1F-43CD-A622-7B1C7FECB4BE}"/>
  </hyperlinks>
  <pageMargins left="0.7" right="0.7" top="0.78740157499999996" bottom="0.78740157499999996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5B3CF0-F6E7-4C94-88A5-54906B65776E}">
  <dimension ref="A1:Q32"/>
  <sheetViews>
    <sheetView topLeftCell="A10" workbookViewId="0">
      <selection activeCell="A12" sqref="A12:N17"/>
    </sheetView>
  </sheetViews>
  <sheetFormatPr defaultRowHeight="15" x14ac:dyDescent="0.25"/>
  <cols>
    <col min="17" max="17" width="44" bestFit="1" customWidth="1"/>
  </cols>
  <sheetData>
    <row r="1" spans="1:17" ht="27.75" customHeight="1" x14ac:dyDescent="0.25">
      <c r="A1" s="77" t="s">
        <v>47</v>
      </c>
      <c r="Q1" s="11" t="s">
        <v>138</v>
      </c>
    </row>
    <row r="2" spans="1:17" ht="27.75" customHeight="1" thickBot="1" x14ac:dyDescent="0.3">
      <c r="A2" s="39" t="s">
        <v>139</v>
      </c>
      <c r="B2" s="33"/>
      <c r="C2" s="33"/>
      <c r="D2" s="33"/>
      <c r="E2" s="33"/>
      <c r="F2" s="33"/>
      <c r="G2" s="33"/>
      <c r="H2" s="33"/>
      <c r="I2" s="33"/>
      <c r="Q2" s="162" t="s">
        <v>140</v>
      </c>
    </row>
    <row r="3" spans="1:17" ht="34.9" customHeight="1" thickBot="1" x14ac:dyDescent="0.3">
      <c r="A3" s="207" t="s">
        <v>141</v>
      </c>
      <c r="B3" s="208"/>
      <c r="C3" s="208"/>
      <c r="D3" s="208"/>
      <c r="E3" s="208"/>
      <c r="F3" s="208"/>
      <c r="G3" s="208"/>
      <c r="H3" s="208"/>
      <c r="I3" s="208"/>
      <c r="J3" s="208"/>
      <c r="K3" s="208"/>
      <c r="L3" s="208"/>
      <c r="M3" s="208"/>
      <c r="N3" s="208"/>
      <c r="O3" s="152" t="b">
        <v>0</v>
      </c>
      <c r="Q3" s="162" t="s">
        <v>142</v>
      </c>
    </row>
    <row r="4" spans="1:17" ht="22.9" customHeight="1" x14ac:dyDescent="0.25">
      <c r="A4" s="78" t="s">
        <v>49</v>
      </c>
      <c r="O4" s="83">
        <f>IF($O$3=TRUE,2,IF(O10=TRUE,2,0))</f>
        <v>0</v>
      </c>
      <c r="Q4" s="162" t="s">
        <v>143</v>
      </c>
    </row>
    <row r="5" spans="1:17" ht="21.4" customHeight="1" x14ac:dyDescent="0.25">
      <c r="A5" s="78" t="s">
        <v>50</v>
      </c>
      <c r="O5" s="83">
        <f>IF($O$3=TRUE,2,IF(O19=TRUE,2,0))</f>
        <v>0</v>
      </c>
    </row>
    <row r="6" spans="1:17" ht="23.65" customHeight="1" x14ac:dyDescent="0.25">
      <c r="A6" s="78" t="s">
        <v>51</v>
      </c>
      <c r="O6" s="83">
        <f>IF($O$3=TRUE,10,IF(O20=TRUE,10,0))</f>
        <v>0</v>
      </c>
    </row>
    <row r="9" spans="1:17" ht="23.65" customHeight="1" x14ac:dyDescent="0.25">
      <c r="A9" s="79" t="s">
        <v>49</v>
      </c>
    </row>
    <row r="10" spans="1:17" ht="19.5" customHeight="1" x14ac:dyDescent="0.25">
      <c r="A10" s="78" t="s">
        <v>144</v>
      </c>
      <c r="O10" s="80" t="b">
        <v>0</v>
      </c>
    </row>
    <row r="11" spans="1:17" ht="26.25" customHeight="1" x14ac:dyDescent="0.25">
      <c r="A11" s="78" t="s">
        <v>145</v>
      </c>
    </row>
    <row r="12" spans="1:17" x14ac:dyDescent="0.25">
      <c r="A12" s="209"/>
      <c r="B12" s="210"/>
      <c r="C12" s="210"/>
      <c r="D12" s="210"/>
      <c r="E12" s="210"/>
      <c r="F12" s="210"/>
      <c r="G12" s="210"/>
      <c r="H12" s="210"/>
      <c r="I12" s="210"/>
      <c r="J12" s="210"/>
      <c r="K12" s="210"/>
      <c r="L12" s="210"/>
      <c r="M12" s="210"/>
      <c r="N12" s="211"/>
    </row>
    <row r="13" spans="1:17" x14ac:dyDescent="0.25">
      <c r="A13" s="212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3"/>
      <c r="N13" s="214"/>
    </row>
    <row r="14" spans="1:17" x14ac:dyDescent="0.25">
      <c r="A14" s="212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3"/>
      <c r="N14" s="214"/>
    </row>
    <row r="15" spans="1:17" x14ac:dyDescent="0.25">
      <c r="A15" s="212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3"/>
      <c r="N15" s="214"/>
    </row>
    <row r="16" spans="1:17" x14ac:dyDescent="0.25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3"/>
      <c r="N16" s="214"/>
    </row>
    <row r="17" spans="1:15" x14ac:dyDescent="0.25">
      <c r="A17" s="215"/>
      <c r="B17" s="216"/>
      <c r="C17" s="216"/>
      <c r="D17" s="216"/>
      <c r="E17" s="216"/>
      <c r="F17" s="216"/>
      <c r="G17" s="216"/>
      <c r="H17" s="216"/>
      <c r="I17" s="216"/>
      <c r="J17" s="216"/>
      <c r="K17" s="216"/>
      <c r="L17" s="216"/>
      <c r="M17" s="216"/>
      <c r="N17" s="217"/>
    </row>
    <row r="19" spans="1:15" ht="22.5" customHeight="1" x14ac:dyDescent="0.25">
      <c r="A19" s="79" t="s">
        <v>50</v>
      </c>
      <c r="O19" s="80" t="b">
        <v>0</v>
      </c>
    </row>
    <row r="20" spans="1:15" ht="23.25" customHeight="1" x14ac:dyDescent="0.25">
      <c r="A20" s="79" t="s">
        <v>51</v>
      </c>
      <c r="O20" s="80" t="b">
        <v>0</v>
      </c>
    </row>
    <row r="21" spans="1:15" ht="22.9" customHeight="1" x14ac:dyDescent="0.25">
      <c r="A21" s="78" t="s">
        <v>146</v>
      </c>
    </row>
    <row r="22" spans="1:15" x14ac:dyDescent="0.25">
      <c r="A22" s="209"/>
      <c r="B22" s="210"/>
      <c r="C22" s="210"/>
      <c r="D22" s="210"/>
      <c r="E22" s="210"/>
      <c r="F22" s="210"/>
      <c r="G22" s="210"/>
      <c r="H22" s="210"/>
      <c r="I22" s="210"/>
      <c r="J22" s="210"/>
      <c r="K22" s="210"/>
      <c r="L22" s="210"/>
      <c r="M22" s="210"/>
      <c r="N22" s="211"/>
    </row>
    <row r="23" spans="1:15" x14ac:dyDescent="0.25">
      <c r="A23" s="212"/>
      <c r="B23" s="213"/>
      <c r="C23" s="213"/>
      <c r="D23" s="213"/>
      <c r="E23" s="213"/>
      <c r="F23" s="213"/>
      <c r="G23" s="213"/>
      <c r="H23" s="213"/>
      <c r="I23" s="213"/>
      <c r="J23" s="213"/>
      <c r="K23" s="213"/>
      <c r="L23" s="213"/>
      <c r="M23" s="213"/>
      <c r="N23" s="214"/>
    </row>
    <row r="24" spans="1:15" x14ac:dyDescent="0.25">
      <c r="A24" s="212"/>
      <c r="B24" s="213"/>
      <c r="C24" s="213"/>
      <c r="D24" s="213"/>
      <c r="E24" s="213"/>
      <c r="F24" s="213"/>
      <c r="G24" s="213"/>
      <c r="H24" s="213"/>
      <c r="I24" s="213"/>
      <c r="J24" s="213"/>
      <c r="K24" s="213"/>
      <c r="L24" s="213"/>
      <c r="M24" s="213"/>
      <c r="N24" s="214"/>
    </row>
    <row r="25" spans="1:15" x14ac:dyDescent="0.25">
      <c r="A25" s="212"/>
      <c r="B25" s="213"/>
      <c r="C25" s="213"/>
      <c r="D25" s="213"/>
      <c r="E25" s="213"/>
      <c r="F25" s="213"/>
      <c r="G25" s="213"/>
      <c r="H25" s="213"/>
      <c r="I25" s="213"/>
      <c r="J25" s="213"/>
      <c r="K25" s="213"/>
      <c r="L25" s="213"/>
      <c r="M25" s="213"/>
      <c r="N25" s="214"/>
    </row>
    <row r="26" spans="1:15" x14ac:dyDescent="0.25">
      <c r="A26" s="212"/>
      <c r="B26" s="213"/>
      <c r="C26" s="213"/>
      <c r="D26" s="213"/>
      <c r="E26" s="213"/>
      <c r="F26" s="213"/>
      <c r="G26" s="213"/>
      <c r="H26" s="213"/>
      <c r="I26" s="213"/>
      <c r="J26" s="213"/>
      <c r="K26" s="213"/>
      <c r="L26" s="213"/>
      <c r="M26" s="213"/>
      <c r="N26" s="214"/>
    </row>
    <row r="27" spans="1:15" x14ac:dyDescent="0.25">
      <c r="A27" s="212"/>
      <c r="B27" s="213"/>
      <c r="C27" s="213"/>
      <c r="D27" s="213"/>
      <c r="E27" s="213"/>
      <c r="F27" s="213"/>
      <c r="G27" s="213"/>
      <c r="H27" s="213"/>
      <c r="I27" s="213"/>
      <c r="J27" s="213"/>
      <c r="K27" s="213"/>
      <c r="L27" s="213"/>
      <c r="M27" s="213"/>
      <c r="N27" s="214"/>
    </row>
    <row r="28" spans="1:15" x14ac:dyDescent="0.25">
      <c r="A28" s="212"/>
      <c r="B28" s="213"/>
      <c r="C28" s="213"/>
      <c r="D28" s="213"/>
      <c r="E28" s="213"/>
      <c r="F28" s="213"/>
      <c r="G28" s="213"/>
      <c r="H28" s="213"/>
      <c r="I28" s="213"/>
      <c r="J28" s="213"/>
      <c r="K28" s="213"/>
      <c r="L28" s="213"/>
      <c r="M28" s="213"/>
      <c r="N28" s="214"/>
    </row>
    <row r="29" spans="1:15" x14ac:dyDescent="0.25">
      <c r="A29" s="212"/>
      <c r="B29" s="213"/>
      <c r="C29" s="213"/>
      <c r="D29" s="213"/>
      <c r="E29" s="213"/>
      <c r="F29" s="213"/>
      <c r="G29" s="213"/>
      <c r="H29" s="213"/>
      <c r="I29" s="213"/>
      <c r="J29" s="213"/>
      <c r="K29" s="213"/>
      <c r="L29" s="213"/>
      <c r="M29" s="213"/>
      <c r="N29" s="214"/>
    </row>
    <row r="30" spans="1:15" x14ac:dyDescent="0.25">
      <c r="A30" s="212"/>
      <c r="B30" s="213"/>
      <c r="C30" s="213"/>
      <c r="D30" s="213"/>
      <c r="E30" s="213"/>
      <c r="F30" s="213"/>
      <c r="G30" s="213"/>
      <c r="H30" s="213"/>
      <c r="I30" s="213"/>
      <c r="J30" s="213"/>
      <c r="K30" s="213"/>
      <c r="L30" s="213"/>
      <c r="M30" s="213"/>
      <c r="N30" s="214"/>
    </row>
    <row r="31" spans="1:15" x14ac:dyDescent="0.25">
      <c r="A31" s="212"/>
      <c r="B31" s="213"/>
      <c r="C31" s="213"/>
      <c r="D31" s="213"/>
      <c r="E31" s="213"/>
      <c r="F31" s="213"/>
      <c r="G31" s="213"/>
      <c r="H31" s="213"/>
      <c r="I31" s="213"/>
      <c r="J31" s="213"/>
      <c r="K31" s="213"/>
      <c r="L31" s="213"/>
      <c r="M31" s="213"/>
      <c r="N31" s="214"/>
    </row>
    <row r="32" spans="1:15" x14ac:dyDescent="0.25">
      <c r="A32" s="215"/>
      <c r="B32" s="216"/>
      <c r="C32" s="216"/>
      <c r="D32" s="216"/>
      <c r="E32" s="216"/>
      <c r="F32" s="216"/>
      <c r="G32" s="216"/>
      <c r="H32" s="216"/>
      <c r="I32" s="216"/>
      <c r="J32" s="216"/>
      <c r="K32" s="216"/>
      <c r="L32" s="216"/>
      <c r="M32" s="216"/>
      <c r="N32" s="217"/>
    </row>
  </sheetData>
  <sheetProtection algorithmName="SHA-512" hashValue="2VYChZNmD2nh4Pg2kV2XGk/o6qMhADk0NiC17S3esslOZNJBC8ROyDtyHuGcl/6nef5Wm5EfKJu/vY4Iq7RDdg==" saltValue="q/tE5rs0HM2OxAy0YcjVDw==" spinCount="100000" sheet="1" objects="1" scenarios="1"/>
  <mergeCells count="3">
    <mergeCell ref="A3:N3"/>
    <mergeCell ref="A12:N17"/>
    <mergeCell ref="A22:N32"/>
  </mergeCells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1C3DFB-5450-4093-BAC8-047FE10CF3F2}">
  <dimension ref="A1:H75"/>
  <sheetViews>
    <sheetView topLeftCell="A2" workbookViewId="0">
      <selection activeCell="D25" sqref="D25"/>
    </sheetView>
  </sheetViews>
  <sheetFormatPr defaultRowHeight="15" x14ac:dyDescent="0.25"/>
  <cols>
    <col min="1" max="1" width="54.140625" bestFit="1" customWidth="1"/>
    <col min="2" max="2" width="13" customWidth="1"/>
    <col min="3" max="3" width="15" customWidth="1"/>
    <col min="4" max="4" width="22" customWidth="1"/>
    <col min="5" max="5" width="12" customWidth="1"/>
    <col min="7" max="7" width="14.7109375" customWidth="1"/>
  </cols>
  <sheetData>
    <row r="1" spans="1:8" ht="23.65" customHeight="1" x14ac:dyDescent="0.25">
      <c r="A1" s="79" t="s">
        <v>57</v>
      </c>
    </row>
    <row r="2" spans="1:8" ht="23.65" customHeight="1" x14ac:dyDescent="0.25">
      <c r="A2" s="182" t="s">
        <v>536</v>
      </c>
    </row>
    <row r="3" spans="1:8" ht="23.65" customHeight="1" x14ac:dyDescent="0.25">
      <c r="A3" s="2" t="s">
        <v>147</v>
      </c>
    </row>
    <row r="4" spans="1:8" ht="23.65" customHeight="1" x14ac:dyDescent="0.25">
      <c r="A4" s="2" t="s">
        <v>148</v>
      </c>
    </row>
    <row r="5" spans="1:8" ht="11.65" customHeight="1" thickBot="1" x14ac:dyDescent="0.3"/>
    <row r="6" spans="1:8" ht="45" x14ac:dyDescent="0.25">
      <c r="A6" s="92" t="s">
        <v>149</v>
      </c>
      <c r="B6" s="93" t="s">
        <v>150</v>
      </c>
      <c r="C6" s="94" t="s">
        <v>151</v>
      </c>
      <c r="D6" s="100" t="s">
        <v>152</v>
      </c>
      <c r="E6" s="225" t="s">
        <v>153</v>
      </c>
      <c r="F6" s="83" t="s">
        <v>154</v>
      </c>
      <c r="G6" s="83" t="s">
        <v>155</v>
      </c>
      <c r="H6" s="83" t="s">
        <v>156</v>
      </c>
    </row>
    <row r="7" spans="1:8" x14ac:dyDescent="0.25">
      <c r="A7" s="95" t="s">
        <v>157</v>
      </c>
      <c r="B7" s="5"/>
      <c r="C7" s="5"/>
      <c r="D7" s="101"/>
      <c r="E7" s="225"/>
      <c r="F7" s="194" t="s">
        <v>158</v>
      </c>
      <c r="G7" s="194"/>
      <c r="H7">
        <f>SUM(H8:H75)</f>
        <v>0</v>
      </c>
    </row>
    <row r="8" spans="1:8" x14ac:dyDescent="0.25">
      <c r="A8" s="95" t="s">
        <v>159</v>
      </c>
      <c r="B8" s="178"/>
      <c r="C8" s="5">
        <v>0</v>
      </c>
      <c r="D8" s="101">
        <v>0</v>
      </c>
      <c r="E8" s="225"/>
      <c r="F8" s="180" t="s">
        <v>160</v>
      </c>
      <c r="G8" s="180"/>
      <c r="H8" s="180"/>
    </row>
    <row r="9" spans="1:8" x14ac:dyDescent="0.25">
      <c r="A9" s="95" t="s">
        <v>161</v>
      </c>
      <c r="B9" s="179"/>
      <c r="C9" s="5">
        <v>0</v>
      </c>
      <c r="D9" s="101">
        <v>0</v>
      </c>
      <c r="E9" s="225"/>
      <c r="F9" s="180" t="s">
        <v>162</v>
      </c>
      <c r="G9" s="180"/>
      <c r="H9" s="180"/>
    </row>
    <row r="10" spans="1:8" x14ac:dyDescent="0.25">
      <c r="A10" s="95" t="s">
        <v>163</v>
      </c>
      <c r="B10" s="179"/>
      <c r="C10" s="5">
        <v>0</v>
      </c>
      <c r="D10" s="101">
        <v>0</v>
      </c>
      <c r="E10" s="225"/>
      <c r="F10" s="180" t="s">
        <v>164</v>
      </c>
      <c r="G10" s="180"/>
      <c r="H10" s="180"/>
    </row>
    <row r="11" spans="1:8" x14ac:dyDescent="0.25">
      <c r="A11" s="95" t="s">
        <v>165</v>
      </c>
      <c r="B11" s="179"/>
      <c r="C11" s="5">
        <v>0</v>
      </c>
      <c r="D11" s="101">
        <v>0</v>
      </c>
      <c r="E11" s="225"/>
      <c r="F11" s="180" t="s">
        <v>166</v>
      </c>
      <c r="G11" s="180"/>
      <c r="H11" s="180"/>
    </row>
    <row r="12" spans="1:8" x14ac:dyDescent="0.25">
      <c r="A12" s="218" t="s">
        <v>167</v>
      </c>
      <c r="B12" s="219"/>
      <c r="C12" s="219"/>
      <c r="D12" s="220"/>
      <c r="E12" s="225"/>
      <c r="F12" s="180" t="s">
        <v>168</v>
      </c>
      <c r="G12" s="180"/>
      <c r="H12" s="180"/>
    </row>
    <row r="13" spans="1:8" x14ac:dyDescent="0.25">
      <c r="A13" s="95" t="s">
        <v>169</v>
      </c>
      <c r="B13" s="179"/>
      <c r="C13" s="5">
        <v>1</v>
      </c>
      <c r="D13" s="101">
        <f>B13*C13</f>
        <v>0</v>
      </c>
      <c r="E13" s="225"/>
      <c r="F13" s="180" t="s">
        <v>170</v>
      </c>
      <c r="G13" s="180"/>
      <c r="H13" s="180"/>
    </row>
    <row r="14" spans="1:8" x14ac:dyDescent="0.25">
      <c r="A14" s="95" t="s">
        <v>171</v>
      </c>
      <c r="B14" s="179"/>
      <c r="C14" s="5">
        <v>1</v>
      </c>
      <c r="D14" s="101">
        <f t="shared" ref="D14:D20" si="0">B14*C14</f>
        <v>0</v>
      </c>
      <c r="E14" s="225"/>
      <c r="F14" s="180" t="s">
        <v>172</v>
      </c>
      <c r="G14" s="180"/>
      <c r="H14" s="180"/>
    </row>
    <row r="15" spans="1:8" x14ac:dyDescent="0.25">
      <c r="A15" s="95" t="s">
        <v>173</v>
      </c>
      <c r="B15" s="179"/>
      <c r="C15" s="5">
        <v>1</v>
      </c>
      <c r="D15" s="101">
        <f t="shared" si="0"/>
        <v>0</v>
      </c>
      <c r="E15" s="225"/>
      <c r="F15" s="180" t="s">
        <v>174</v>
      </c>
      <c r="G15" s="180"/>
      <c r="H15" s="180"/>
    </row>
    <row r="16" spans="1:8" x14ac:dyDescent="0.25">
      <c r="A16" s="218" t="s">
        <v>175</v>
      </c>
      <c r="B16" s="219"/>
      <c r="C16" s="219"/>
      <c r="D16" s="220"/>
      <c r="E16" s="225"/>
      <c r="F16" s="180" t="s">
        <v>176</v>
      </c>
      <c r="G16" s="180"/>
      <c r="H16" s="180"/>
    </row>
    <row r="17" spans="1:8" x14ac:dyDescent="0.25">
      <c r="A17" s="95" t="s">
        <v>177</v>
      </c>
      <c r="B17" s="179"/>
      <c r="C17" s="5">
        <v>0.25</v>
      </c>
      <c r="D17" s="101">
        <f t="shared" si="0"/>
        <v>0</v>
      </c>
      <c r="E17" s="225"/>
      <c r="F17" s="180" t="s">
        <v>178</v>
      </c>
      <c r="G17" s="180"/>
      <c r="H17" s="180"/>
    </row>
    <row r="18" spans="1:8" x14ac:dyDescent="0.25">
      <c r="A18" s="95" t="s">
        <v>179</v>
      </c>
      <c r="B18" s="179"/>
      <c r="C18" s="5">
        <v>0.25</v>
      </c>
      <c r="D18" s="101">
        <f t="shared" si="0"/>
        <v>0</v>
      </c>
      <c r="E18" s="225"/>
      <c r="F18" s="180" t="s">
        <v>129</v>
      </c>
      <c r="G18" s="180"/>
      <c r="H18" s="180"/>
    </row>
    <row r="19" spans="1:8" x14ac:dyDescent="0.25">
      <c r="A19" s="95" t="s">
        <v>180</v>
      </c>
      <c r="B19" s="179"/>
      <c r="C19" s="5">
        <v>0.25</v>
      </c>
      <c r="D19" s="101">
        <f t="shared" si="0"/>
        <v>0</v>
      </c>
      <c r="E19" s="225"/>
      <c r="F19" s="180" t="s">
        <v>129</v>
      </c>
      <c r="G19" s="180"/>
      <c r="H19" s="180"/>
    </row>
    <row r="20" spans="1:8" x14ac:dyDescent="0.25">
      <c r="A20" s="95" t="s">
        <v>181</v>
      </c>
      <c r="B20" s="179"/>
      <c r="C20" s="5">
        <v>0.25</v>
      </c>
      <c r="D20" s="102">
        <f t="shared" si="0"/>
        <v>0</v>
      </c>
      <c r="E20" s="225"/>
      <c r="F20" s="180" t="s">
        <v>129</v>
      </c>
      <c r="G20" s="180"/>
      <c r="H20" s="180"/>
    </row>
    <row r="21" spans="1:8" x14ac:dyDescent="0.25">
      <c r="A21" s="96" t="s">
        <v>182</v>
      </c>
      <c r="B21" s="99">
        <f>SUM(B8:B11,B13:B15,B17:B20)</f>
        <v>0</v>
      </c>
      <c r="C21" s="97"/>
      <c r="D21" s="102">
        <f>SUM(D13:D20)</f>
        <v>0</v>
      </c>
      <c r="E21" s="225"/>
      <c r="F21" s="180" t="s">
        <v>183</v>
      </c>
      <c r="G21" s="180"/>
      <c r="H21" s="180"/>
    </row>
    <row r="22" spans="1:8" x14ac:dyDescent="0.25">
      <c r="A22" s="95"/>
      <c r="B22" s="5"/>
      <c r="C22" s="5"/>
      <c r="D22" s="101"/>
      <c r="E22" s="225"/>
      <c r="F22" s="180"/>
      <c r="G22" s="180"/>
      <c r="H22" s="180"/>
    </row>
    <row r="23" spans="1:8" x14ac:dyDescent="0.25">
      <c r="A23" s="221" t="s">
        <v>184</v>
      </c>
      <c r="B23" s="222"/>
      <c r="C23" s="222"/>
      <c r="D23" s="102">
        <f>SUM(B8:B11,B13:B15,B20-B27)</f>
        <v>0</v>
      </c>
      <c r="E23" s="225"/>
      <c r="F23" s="180" t="s">
        <v>129</v>
      </c>
      <c r="G23" s="180"/>
      <c r="H23" s="180"/>
    </row>
    <row r="24" spans="1:8" ht="15.75" thickBot="1" x14ac:dyDescent="0.3">
      <c r="A24" s="223" t="s">
        <v>185</v>
      </c>
      <c r="B24" s="224"/>
      <c r="C24" s="224"/>
      <c r="D24" s="103">
        <f>IF(D23=0,0,D21/D23)</f>
        <v>0</v>
      </c>
      <c r="E24" s="104">
        <f>IF(D24&gt;=70%,2,0)</f>
        <v>0</v>
      </c>
      <c r="F24" s="180" t="s">
        <v>186</v>
      </c>
      <c r="G24" s="180"/>
      <c r="H24" s="180"/>
    </row>
    <row r="25" spans="1:8" x14ac:dyDescent="0.25">
      <c r="F25" s="180" t="s">
        <v>186</v>
      </c>
      <c r="G25" s="180"/>
      <c r="H25" s="180"/>
    </row>
    <row r="26" spans="1:8" x14ac:dyDescent="0.25">
      <c r="A26" t="s">
        <v>187</v>
      </c>
      <c r="B26" s="180"/>
      <c r="F26" s="180" t="s">
        <v>186</v>
      </c>
      <c r="G26" s="180"/>
      <c r="H26" s="180"/>
    </row>
    <row r="27" spans="1:8" x14ac:dyDescent="0.25">
      <c r="A27" t="s">
        <v>188</v>
      </c>
      <c r="B27" s="180"/>
      <c r="F27" s="180" t="s">
        <v>186</v>
      </c>
      <c r="G27" s="180"/>
      <c r="H27" s="180"/>
    </row>
    <row r="28" spans="1:8" x14ac:dyDescent="0.25">
      <c r="A28" t="s">
        <v>189</v>
      </c>
      <c r="B28" s="180"/>
      <c r="F28" s="180" t="s">
        <v>186</v>
      </c>
      <c r="G28" s="180"/>
      <c r="H28" s="180"/>
    </row>
    <row r="29" spans="1:8" x14ac:dyDescent="0.25">
      <c r="F29" s="180" t="s">
        <v>186</v>
      </c>
      <c r="G29" s="180"/>
      <c r="H29" s="180"/>
    </row>
    <row r="30" spans="1:8" x14ac:dyDescent="0.25">
      <c r="F30" s="180" t="s">
        <v>186</v>
      </c>
      <c r="G30" s="180"/>
      <c r="H30" s="180"/>
    </row>
    <row r="31" spans="1:8" x14ac:dyDescent="0.25">
      <c r="F31" s="180" t="s">
        <v>186</v>
      </c>
      <c r="G31" s="180"/>
      <c r="H31" s="180"/>
    </row>
    <row r="32" spans="1:8" x14ac:dyDescent="0.25">
      <c r="F32" s="180" t="s">
        <v>186</v>
      </c>
      <c r="G32" s="180"/>
      <c r="H32" s="180"/>
    </row>
    <row r="33" spans="6:8" x14ac:dyDescent="0.25">
      <c r="F33" s="180" t="s">
        <v>186</v>
      </c>
      <c r="G33" s="180"/>
      <c r="H33" s="180"/>
    </row>
    <row r="34" spans="6:8" x14ac:dyDescent="0.25">
      <c r="F34" s="180" t="s">
        <v>186</v>
      </c>
      <c r="G34" s="180"/>
      <c r="H34" s="180"/>
    </row>
    <row r="35" spans="6:8" x14ac:dyDescent="0.25">
      <c r="F35" s="180" t="s">
        <v>186</v>
      </c>
      <c r="G35" s="180"/>
      <c r="H35" s="180"/>
    </row>
    <row r="36" spans="6:8" x14ac:dyDescent="0.25">
      <c r="F36" s="180" t="s">
        <v>186</v>
      </c>
      <c r="G36" s="180"/>
      <c r="H36" s="180"/>
    </row>
    <row r="37" spans="6:8" x14ac:dyDescent="0.25">
      <c r="F37" s="180" t="s">
        <v>186</v>
      </c>
      <c r="G37" s="180"/>
      <c r="H37" s="180"/>
    </row>
    <row r="38" spans="6:8" x14ac:dyDescent="0.25">
      <c r="F38" s="180" t="s">
        <v>186</v>
      </c>
      <c r="G38" s="180"/>
      <c r="H38" s="180"/>
    </row>
    <row r="39" spans="6:8" x14ac:dyDescent="0.25">
      <c r="F39" s="180" t="s">
        <v>186</v>
      </c>
      <c r="G39" s="180"/>
      <c r="H39" s="180"/>
    </row>
    <row r="40" spans="6:8" x14ac:dyDescent="0.25">
      <c r="F40" s="180" t="s">
        <v>186</v>
      </c>
      <c r="G40" s="180"/>
      <c r="H40" s="180"/>
    </row>
    <row r="41" spans="6:8" x14ac:dyDescent="0.25">
      <c r="F41" s="180" t="s">
        <v>186</v>
      </c>
      <c r="G41" s="180"/>
      <c r="H41" s="180"/>
    </row>
    <row r="42" spans="6:8" x14ac:dyDescent="0.25">
      <c r="F42" s="180" t="s">
        <v>186</v>
      </c>
      <c r="G42" s="180"/>
      <c r="H42" s="180"/>
    </row>
    <row r="43" spans="6:8" x14ac:dyDescent="0.25">
      <c r="F43" s="180" t="s">
        <v>186</v>
      </c>
      <c r="G43" s="180"/>
      <c r="H43" s="180"/>
    </row>
    <row r="44" spans="6:8" x14ac:dyDescent="0.25">
      <c r="F44" s="180" t="s">
        <v>186</v>
      </c>
      <c r="G44" s="180"/>
      <c r="H44" s="180"/>
    </row>
    <row r="45" spans="6:8" x14ac:dyDescent="0.25">
      <c r="F45" s="180" t="s">
        <v>186</v>
      </c>
      <c r="G45" s="180"/>
      <c r="H45" s="180"/>
    </row>
    <row r="46" spans="6:8" x14ac:dyDescent="0.25">
      <c r="F46" s="180" t="s">
        <v>186</v>
      </c>
      <c r="G46" s="180"/>
      <c r="H46" s="180"/>
    </row>
    <row r="47" spans="6:8" x14ac:dyDescent="0.25">
      <c r="F47" s="180" t="s">
        <v>186</v>
      </c>
      <c r="G47" s="180"/>
      <c r="H47" s="180"/>
    </row>
    <row r="48" spans="6:8" x14ac:dyDescent="0.25">
      <c r="F48" s="180" t="s">
        <v>186</v>
      </c>
      <c r="G48" s="180"/>
      <c r="H48" s="180"/>
    </row>
    <row r="49" spans="6:8" x14ac:dyDescent="0.25">
      <c r="F49" s="180" t="s">
        <v>186</v>
      </c>
      <c r="G49" s="180"/>
      <c r="H49" s="180"/>
    </row>
    <row r="50" spans="6:8" x14ac:dyDescent="0.25">
      <c r="F50" s="180" t="s">
        <v>186</v>
      </c>
      <c r="G50" s="180"/>
      <c r="H50" s="180"/>
    </row>
    <row r="51" spans="6:8" x14ac:dyDescent="0.25">
      <c r="F51" s="180" t="s">
        <v>186</v>
      </c>
      <c r="G51" s="180"/>
      <c r="H51" s="180"/>
    </row>
    <row r="52" spans="6:8" x14ac:dyDescent="0.25">
      <c r="F52" s="180" t="s">
        <v>186</v>
      </c>
      <c r="G52" s="180"/>
      <c r="H52" s="180"/>
    </row>
    <row r="53" spans="6:8" x14ac:dyDescent="0.25">
      <c r="F53" s="180" t="s">
        <v>186</v>
      </c>
      <c r="G53" s="180"/>
      <c r="H53" s="180"/>
    </row>
    <row r="54" spans="6:8" x14ac:dyDescent="0.25">
      <c r="F54" s="180" t="s">
        <v>186</v>
      </c>
      <c r="G54" s="180"/>
      <c r="H54" s="180"/>
    </row>
    <row r="55" spans="6:8" x14ac:dyDescent="0.25">
      <c r="F55" s="180" t="s">
        <v>186</v>
      </c>
      <c r="G55" s="180"/>
      <c r="H55" s="180"/>
    </row>
    <row r="56" spans="6:8" x14ac:dyDescent="0.25">
      <c r="F56" s="180" t="s">
        <v>186</v>
      </c>
      <c r="G56" s="180"/>
      <c r="H56" s="180"/>
    </row>
    <row r="57" spans="6:8" x14ac:dyDescent="0.25">
      <c r="F57" s="180" t="s">
        <v>186</v>
      </c>
      <c r="G57" s="180"/>
      <c r="H57" s="180"/>
    </row>
    <row r="58" spans="6:8" x14ac:dyDescent="0.25">
      <c r="F58" s="180" t="s">
        <v>186</v>
      </c>
      <c r="G58" s="180"/>
      <c r="H58" s="180"/>
    </row>
    <row r="59" spans="6:8" x14ac:dyDescent="0.25">
      <c r="F59" s="180" t="s">
        <v>186</v>
      </c>
      <c r="G59" s="180"/>
      <c r="H59" s="180"/>
    </row>
    <row r="60" spans="6:8" x14ac:dyDescent="0.25">
      <c r="F60" s="180" t="s">
        <v>186</v>
      </c>
      <c r="G60" s="180"/>
      <c r="H60" s="180"/>
    </row>
    <row r="61" spans="6:8" x14ac:dyDescent="0.25">
      <c r="F61" s="180" t="s">
        <v>186</v>
      </c>
      <c r="G61" s="180"/>
      <c r="H61" s="180"/>
    </row>
    <row r="62" spans="6:8" x14ac:dyDescent="0.25">
      <c r="F62" s="180" t="s">
        <v>186</v>
      </c>
      <c r="G62" s="180"/>
      <c r="H62" s="180"/>
    </row>
    <row r="63" spans="6:8" x14ac:dyDescent="0.25">
      <c r="F63" s="180" t="s">
        <v>186</v>
      </c>
      <c r="G63" s="180"/>
      <c r="H63" s="180"/>
    </row>
    <row r="64" spans="6:8" x14ac:dyDescent="0.25">
      <c r="F64" s="180" t="s">
        <v>186</v>
      </c>
      <c r="G64" s="180"/>
      <c r="H64" s="180"/>
    </row>
    <row r="65" spans="6:8" x14ac:dyDescent="0.25">
      <c r="F65" s="180" t="s">
        <v>186</v>
      </c>
      <c r="G65" s="180"/>
      <c r="H65" s="180"/>
    </row>
    <row r="66" spans="6:8" x14ac:dyDescent="0.25">
      <c r="F66" s="180" t="s">
        <v>186</v>
      </c>
      <c r="G66" s="180"/>
      <c r="H66" s="180"/>
    </row>
    <row r="67" spans="6:8" x14ac:dyDescent="0.25">
      <c r="F67" s="180" t="s">
        <v>186</v>
      </c>
      <c r="G67" s="180"/>
      <c r="H67" s="180"/>
    </row>
    <row r="68" spans="6:8" x14ac:dyDescent="0.25">
      <c r="F68" s="180" t="s">
        <v>186</v>
      </c>
      <c r="G68" s="180"/>
      <c r="H68" s="180"/>
    </row>
    <row r="69" spans="6:8" x14ac:dyDescent="0.25">
      <c r="F69" s="180" t="s">
        <v>186</v>
      </c>
      <c r="G69" s="180"/>
      <c r="H69" s="180"/>
    </row>
    <row r="70" spans="6:8" x14ac:dyDescent="0.25">
      <c r="F70" s="180" t="s">
        <v>186</v>
      </c>
      <c r="G70" s="180"/>
      <c r="H70" s="180"/>
    </row>
    <row r="71" spans="6:8" x14ac:dyDescent="0.25">
      <c r="F71" s="180" t="s">
        <v>186</v>
      </c>
      <c r="G71" s="180"/>
      <c r="H71" s="180"/>
    </row>
    <row r="72" spans="6:8" x14ac:dyDescent="0.25">
      <c r="F72" s="180" t="s">
        <v>186</v>
      </c>
      <c r="G72" s="180"/>
      <c r="H72" s="180"/>
    </row>
    <row r="73" spans="6:8" x14ac:dyDescent="0.25">
      <c r="F73" s="180" t="s">
        <v>186</v>
      </c>
      <c r="G73" s="180"/>
      <c r="H73" s="180"/>
    </row>
    <row r="74" spans="6:8" x14ac:dyDescent="0.25">
      <c r="F74" s="180" t="s">
        <v>186</v>
      </c>
      <c r="G74" s="180"/>
      <c r="H74" s="180"/>
    </row>
    <row r="75" spans="6:8" x14ac:dyDescent="0.25">
      <c r="F75" s="180" t="s">
        <v>186</v>
      </c>
      <c r="G75" s="180"/>
      <c r="H75" s="180"/>
    </row>
  </sheetData>
  <mergeCells count="6">
    <mergeCell ref="A12:D12"/>
    <mergeCell ref="A16:D16"/>
    <mergeCell ref="A23:C23"/>
    <mergeCell ref="A24:C24"/>
    <mergeCell ref="F7:G7"/>
    <mergeCell ref="E6:E23"/>
  </mergeCells>
  <hyperlinks>
    <hyperlink ref="A4" r:id="rId1" display="https://pdspraha.eu/wp-content/uploads/2021/05/Zada%CC%81ni%CC%81-investora-pro-me%CC%8Cstskou-bytovou-vy%CC%81stavbu.pdf" xr:uid="{1DCA3405-C257-47FA-97A8-FD92A656DFDD}"/>
  </hyperlinks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B56DE2-4977-445F-A834-6E3CDD85DE47}">
  <dimension ref="A1:AA82"/>
  <sheetViews>
    <sheetView workbookViewId="0">
      <selection activeCell="O18" sqref="O18"/>
    </sheetView>
  </sheetViews>
  <sheetFormatPr defaultRowHeight="15" x14ac:dyDescent="0.25"/>
  <cols>
    <col min="2" max="2" width="11" customWidth="1"/>
    <col min="3" max="3" width="13.28515625" customWidth="1"/>
    <col min="4" max="4" width="10.28515625" customWidth="1"/>
    <col min="6" max="6" width="10.7109375" customWidth="1"/>
    <col min="8" max="8" width="9.5703125" bestFit="1" customWidth="1"/>
    <col min="11" max="11" width="15.85546875" customWidth="1"/>
  </cols>
  <sheetData>
    <row r="1" spans="1:27" ht="29.25" customHeight="1" x14ac:dyDescent="0.25">
      <c r="A1" s="79" t="s">
        <v>59</v>
      </c>
    </row>
    <row r="2" spans="1:27" ht="21.75" customHeight="1" x14ac:dyDescent="0.25">
      <c r="A2" s="182" t="s">
        <v>538</v>
      </c>
      <c r="B2" s="185"/>
      <c r="C2" s="185"/>
      <c r="D2" s="185"/>
      <c r="E2" s="185"/>
      <c r="F2" s="60"/>
      <c r="G2" s="60"/>
    </row>
    <row r="3" spans="1:27" ht="24.75" customHeight="1" x14ac:dyDescent="0.25">
      <c r="A3" s="2" t="s">
        <v>147</v>
      </c>
    </row>
    <row r="4" spans="1:27" ht="38.65" customHeight="1" x14ac:dyDescent="0.25">
      <c r="A4" s="195" t="s">
        <v>190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</row>
    <row r="6" spans="1:27" ht="45" x14ac:dyDescent="0.25">
      <c r="A6" s="16" t="s">
        <v>191</v>
      </c>
      <c r="B6" s="107" t="s">
        <v>192</v>
      </c>
      <c r="C6" s="110" t="s">
        <v>193</v>
      </c>
      <c r="D6" s="108" t="s">
        <v>194</v>
      </c>
      <c r="F6" s="50" t="s">
        <v>195</v>
      </c>
      <c r="G6" s="2" t="s">
        <v>196</v>
      </c>
    </row>
    <row r="7" spans="1:27" ht="44.65" customHeight="1" x14ac:dyDescent="0.25">
      <c r="A7" s="7">
        <v>1</v>
      </c>
      <c r="B7" s="7" t="s">
        <v>197</v>
      </c>
      <c r="C7" s="7" t="s">
        <v>198</v>
      </c>
      <c r="D7" s="7" t="s">
        <v>199</v>
      </c>
      <c r="F7" s="50" t="s">
        <v>200</v>
      </c>
      <c r="G7" s="195" t="s">
        <v>201</v>
      </c>
      <c r="H7" s="195"/>
      <c r="I7" s="195"/>
      <c r="J7" s="195"/>
      <c r="K7" s="195"/>
      <c r="L7" s="195"/>
      <c r="M7" s="195"/>
      <c r="N7" s="195"/>
      <c r="O7" s="195"/>
      <c r="P7" s="195"/>
      <c r="Q7" s="195"/>
      <c r="R7" s="195"/>
      <c r="S7" s="195"/>
      <c r="T7" s="195"/>
      <c r="U7" s="195" t="s">
        <v>202</v>
      </c>
      <c r="V7" s="195"/>
      <c r="W7" s="195"/>
      <c r="X7" s="195"/>
      <c r="Y7" s="195"/>
      <c r="Z7" s="195"/>
      <c r="AA7" s="195"/>
    </row>
    <row r="8" spans="1:27" ht="39.75" customHeight="1" x14ac:dyDescent="0.25">
      <c r="A8" s="7">
        <v>2</v>
      </c>
      <c r="B8" s="7" t="s">
        <v>203</v>
      </c>
      <c r="C8" s="7" t="s">
        <v>204</v>
      </c>
      <c r="D8" s="7" t="s">
        <v>205</v>
      </c>
      <c r="F8" s="50" t="s">
        <v>206</v>
      </c>
      <c r="G8" s="195" t="s">
        <v>207</v>
      </c>
      <c r="H8" s="195"/>
      <c r="I8" s="195"/>
      <c r="J8" s="195"/>
      <c r="K8" s="195"/>
      <c r="L8" s="195"/>
      <c r="M8" s="195"/>
      <c r="N8" s="195"/>
      <c r="O8" s="195"/>
      <c r="P8" s="195"/>
      <c r="Q8" s="195"/>
      <c r="R8" s="195"/>
      <c r="S8" s="195"/>
      <c r="T8" s="195"/>
    </row>
    <row r="9" spans="1:27" ht="36.75" customHeight="1" x14ac:dyDescent="0.25">
      <c r="A9" s="7">
        <v>3</v>
      </c>
      <c r="B9" s="7" t="s">
        <v>208</v>
      </c>
      <c r="C9" s="7" t="s">
        <v>209</v>
      </c>
      <c r="D9" s="7" t="s">
        <v>210</v>
      </c>
      <c r="F9" s="50" t="s">
        <v>211</v>
      </c>
      <c r="G9" s="229" t="s">
        <v>212</v>
      </c>
      <c r="H9" s="229"/>
      <c r="I9" s="229"/>
      <c r="J9" s="229"/>
      <c r="K9" s="229"/>
      <c r="L9" s="229"/>
      <c r="M9" s="229"/>
      <c r="N9" s="229"/>
      <c r="O9" s="229"/>
      <c r="P9" s="229"/>
      <c r="Q9" s="229"/>
      <c r="R9" s="229"/>
      <c r="S9" s="229"/>
      <c r="T9" s="229"/>
    </row>
    <row r="10" spans="1:27" x14ac:dyDescent="0.25">
      <c r="A10" s="7">
        <v>4</v>
      </c>
      <c r="B10" s="7" t="s">
        <v>213</v>
      </c>
      <c r="C10" s="7" t="s">
        <v>214</v>
      </c>
      <c r="D10" s="7" t="s">
        <v>215</v>
      </c>
    </row>
    <row r="12" spans="1:27" x14ac:dyDescent="0.25">
      <c r="A12" s="32" t="s">
        <v>216</v>
      </c>
      <c r="J12" t="s">
        <v>217</v>
      </c>
    </row>
    <row r="13" spans="1:27" x14ac:dyDescent="0.25">
      <c r="A13" s="11"/>
      <c r="B13" s="225" t="s">
        <v>218</v>
      </c>
      <c r="C13" s="225"/>
      <c r="D13" s="225"/>
      <c r="E13" s="225" t="s">
        <v>219</v>
      </c>
      <c r="F13" s="225"/>
      <c r="G13" s="225" t="s">
        <v>220</v>
      </c>
      <c r="H13" s="225"/>
      <c r="J13" s="83" t="s">
        <v>154</v>
      </c>
      <c r="K13" s="115" t="s">
        <v>155</v>
      </c>
      <c r="L13" s="83" t="s">
        <v>156</v>
      </c>
    </row>
    <row r="14" spans="1:27" x14ac:dyDescent="0.25">
      <c r="A14" s="11"/>
      <c r="B14" s="20"/>
      <c r="C14" s="20"/>
      <c r="D14" s="20"/>
      <c r="E14" s="20"/>
      <c r="F14" s="20"/>
      <c r="G14" s="5"/>
      <c r="H14" s="5"/>
      <c r="J14" s="201" t="str">
        <f>EFE!F7</f>
        <v>CELKEM čistá plocha v m2</v>
      </c>
      <c r="K14" s="201"/>
      <c r="L14">
        <f>SUM(L15:L82)</f>
        <v>0</v>
      </c>
    </row>
    <row r="15" spans="1:27" ht="30" x14ac:dyDescent="0.25">
      <c r="A15" s="31" t="s">
        <v>221</v>
      </c>
      <c r="B15" s="24" t="s">
        <v>222</v>
      </c>
      <c r="C15" s="31" t="s">
        <v>223</v>
      </c>
      <c r="D15" s="24" t="s">
        <v>224</v>
      </c>
      <c r="E15" s="31" t="s">
        <v>225</v>
      </c>
      <c r="F15" s="24" t="s">
        <v>226</v>
      </c>
      <c r="G15" s="228" t="str">
        <f>IF(SUM(H16:H27)&gt;=2,"splněno","nesplněno")</f>
        <v>nesplněno</v>
      </c>
      <c r="H15" s="228"/>
      <c r="J15" t="str">
        <f>EFE!F8</f>
        <v>byt č. 1</v>
      </c>
      <c r="K15">
        <f>EFE!G8</f>
        <v>0</v>
      </c>
      <c r="L15">
        <f>EFE!H8</f>
        <v>0</v>
      </c>
    </row>
    <row r="16" spans="1:27" x14ac:dyDescent="0.25">
      <c r="A16" s="226" t="s">
        <v>227</v>
      </c>
      <c r="B16" s="226" t="s">
        <v>228</v>
      </c>
      <c r="C16" s="5" t="s">
        <v>229</v>
      </c>
      <c r="D16" s="109">
        <v>0.4</v>
      </c>
      <c r="E16" s="179"/>
      <c r="F16" s="179"/>
      <c r="G16" s="227">
        <f>SUM(F16:F19)</f>
        <v>0</v>
      </c>
      <c r="H16" s="226">
        <f>IF(G16&lt;=40%,1,0)</f>
        <v>1</v>
      </c>
      <c r="J16" t="str">
        <f>EFE!F9</f>
        <v>byt č. 2</v>
      </c>
      <c r="K16">
        <f>EFE!G9</f>
        <v>0</v>
      </c>
      <c r="L16">
        <f>EFE!H9</f>
        <v>0</v>
      </c>
    </row>
    <row r="17" spans="1:12" x14ac:dyDescent="0.25">
      <c r="A17" s="226"/>
      <c r="B17" s="226"/>
      <c r="C17" s="5" t="s">
        <v>230</v>
      </c>
      <c r="D17" s="109">
        <v>0.25</v>
      </c>
      <c r="E17" s="179"/>
      <c r="F17" s="181"/>
      <c r="G17" s="227"/>
      <c r="H17" s="226"/>
      <c r="J17" t="str">
        <f>EFE!F10</f>
        <v>byt č. 3</v>
      </c>
      <c r="K17">
        <f>EFE!G10</f>
        <v>0</v>
      </c>
      <c r="L17">
        <f>EFE!H10</f>
        <v>0</v>
      </c>
    </row>
    <row r="18" spans="1:12" x14ac:dyDescent="0.25">
      <c r="A18" s="226"/>
      <c r="B18" s="226"/>
      <c r="C18" s="5" t="s">
        <v>231</v>
      </c>
      <c r="D18" s="109">
        <v>0.2</v>
      </c>
      <c r="E18" s="179"/>
      <c r="F18" s="179"/>
      <c r="G18" s="227"/>
      <c r="H18" s="226"/>
      <c r="J18" t="str">
        <f>EFE!F11</f>
        <v>byt č. 4</v>
      </c>
      <c r="K18">
        <f>EFE!G11</f>
        <v>0</v>
      </c>
      <c r="L18">
        <f>EFE!H11</f>
        <v>0</v>
      </c>
    </row>
    <row r="19" spans="1:12" x14ac:dyDescent="0.25">
      <c r="A19" s="226"/>
      <c r="B19" s="226"/>
      <c r="C19" s="5" t="s">
        <v>232</v>
      </c>
      <c r="D19" s="109">
        <v>0.15</v>
      </c>
      <c r="E19" s="179"/>
      <c r="F19" s="179"/>
      <c r="G19" s="227"/>
      <c r="H19" s="226"/>
      <c r="J19" t="str">
        <f>EFE!F12</f>
        <v>byt č. 5</v>
      </c>
      <c r="K19">
        <f>EFE!G12</f>
        <v>0</v>
      </c>
      <c r="L19">
        <f>EFE!H12</f>
        <v>0</v>
      </c>
    </row>
    <row r="20" spans="1:12" x14ac:dyDescent="0.25">
      <c r="A20" s="226" t="s">
        <v>233</v>
      </c>
      <c r="B20" s="226" t="s">
        <v>234</v>
      </c>
      <c r="C20" s="5" t="s">
        <v>229</v>
      </c>
      <c r="D20" s="109">
        <v>0.2</v>
      </c>
      <c r="E20" s="179"/>
      <c r="F20" s="181"/>
      <c r="G20" s="227">
        <f>SUM(F20:F23)</f>
        <v>0</v>
      </c>
      <c r="H20" s="226">
        <f>IF(G20&gt;5%,IF(G20&lt;30%,1,0),0)</f>
        <v>0</v>
      </c>
      <c r="J20" t="str">
        <f>EFE!F13</f>
        <v>byt č. 6</v>
      </c>
      <c r="K20">
        <f>EFE!G13</f>
        <v>0</v>
      </c>
      <c r="L20">
        <f>EFE!H13</f>
        <v>0</v>
      </c>
    </row>
    <row r="21" spans="1:12" x14ac:dyDescent="0.25">
      <c r="A21" s="226"/>
      <c r="B21" s="226"/>
      <c r="C21" s="5" t="s">
        <v>230</v>
      </c>
      <c r="D21" s="109">
        <v>0.3</v>
      </c>
      <c r="E21" s="179"/>
      <c r="F21" s="179"/>
      <c r="G21" s="227"/>
      <c r="H21" s="226"/>
      <c r="J21" t="str">
        <f>EFE!F14</f>
        <v>byt č. 7</v>
      </c>
      <c r="K21">
        <f>EFE!G14</f>
        <v>0</v>
      </c>
      <c r="L21">
        <f>EFE!H14</f>
        <v>0</v>
      </c>
    </row>
    <row r="22" spans="1:12" x14ac:dyDescent="0.25">
      <c r="A22" s="226"/>
      <c r="B22" s="226"/>
      <c r="C22" s="5" t="s">
        <v>231</v>
      </c>
      <c r="D22" s="109">
        <v>0.3</v>
      </c>
      <c r="E22" s="179"/>
      <c r="F22" s="179"/>
      <c r="G22" s="227"/>
      <c r="H22" s="226"/>
      <c r="J22" t="str">
        <f>EFE!F15</f>
        <v>byt č. 8</v>
      </c>
      <c r="K22">
        <f>EFE!G15</f>
        <v>0</v>
      </c>
      <c r="L22">
        <f>EFE!H15</f>
        <v>0</v>
      </c>
    </row>
    <row r="23" spans="1:12" x14ac:dyDescent="0.25">
      <c r="A23" s="226"/>
      <c r="B23" s="226"/>
      <c r="C23" s="5" t="s">
        <v>232</v>
      </c>
      <c r="D23" s="109">
        <v>0.2</v>
      </c>
      <c r="E23" s="179"/>
      <c r="F23" s="179"/>
      <c r="G23" s="227"/>
      <c r="H23" s="226"/>
      <c r="J23" t="str">
        <f>EFE!F16</f>
        <v>byt č. 9</v>
      </c>
      <c r="K23">
        <f>EFE!G16</f>
        <v>0</v>
      </c>
      <c r="L23">
        <f>EFE!H16</f>
        <v>0</v>
      </c>
    </row>
    <row r="24" spans="1:12" x14ac:dyDescent="0.25">
      <c r="A24" s="226" t="s">
        <v>235</v>
      </c>
      <c r="B24" s="226" t="s">
        <v>236</v>
      </c>
      <c r="C24" s="5" t="s">
        <v>237</v>
      </c>
      <c r="D24" s="109">
        <v>0.2</v>
      </c>
      <c r="E24" s="179"/>
      <c r="F24" s="181"/>
      <c r="G24" s="227">
        <f>SUM(F24:F27)</f>
        <v>0</v>
      </c>
      <c r="H24" s="226">
        <f>IF(G24&gt;50%,IF(G24&lt;70%,1,0),0)</f>
        <v>0</v>
      </c>
      <c r="J24" t="str">
        <f>EFE!F17</f>
        <v>byt č. 10</v>
      </c>
      <c r="K24">
        <f>EFE!G17</f>
        <v>0</v>
      </c>
      <c r="L24">
        <f>EFE!H17</f>
        <v>0</v>
      </c>
    </row>
    <row r="25" spans="1:12" x14ac:dyDescent="0.25">
      <c r="A25" s="226"/>
      <c r="B25" s="226"/>
      <c r="C25" s="5" t="s">
        <v>238</v>
      </c>
      <c r="D25" s="109">
        <v>0.3</v>
      </c>
      <c r="E25" s="179"/>
      <c r="F25" s="181"/>
      <c r="G25" s="227"/>
      <c r="H25" s="226"/>
      <c r="J25" t="str">
        <f>EFE!F18</f>
        <v>…</v>
      </c>
      <c r="K25">
        <f>EFE!G18</f>
        <v>0</v>
      </c>
      <c r="L25">
        <f>EFE!H18</f>
        <v>0</v>
      </c>
    </row>
    <row r="26" spans="1:12" x14ac:dyDescent="0.25">
      <c r="A26" s="226"/>
      <c r="B26" s="226"/>
      <c r="C26" s="5" t="s">
        <v>239</v>
      </c>
      <c r="D26" s="109">
        <v>0.3</v>
      </c>
      <c r="E26" s="179"/>
      <c r="F26" s="179"/>
      <c r="G26" s="227"/>
      <c r="H26" s="226"/>
      <c r="J26" t="str">
        <f>EFE!F19</f>
        <v>…</v>
      </c>
      <c r="K26">
        <f>EFE!G19</f>
        <v>0</v>
      </c>
      <c r="L26">
        <f>EFE!H19</f>
        <v>0</v>
      </c>
    </row>
    <row r="27" spans="1:12" x14ac:dyDescent="0.25">
      <c r="A27" s="226"/>
      <c r="B27" s="226"/>
      <c r="C27" s="5" t="s">
        <v>240</v>
      </c>
      <c r="D27" s="109">
        <v>0.2</v>
      </c>
      <c r="E27" s="179"/>
      <c r="F27" s="179"/>
      <c r="G27" s="227"/>
      <c r="H27" s="226"/>
      <c r="J27" t="str">
        <f>EFE!F20</f>
        <v>…</v>
      </c>
      <c r="K27">
        <f>EFE!G20</f>
        <v>0</v>
      </c>
      <c r="L27">
        <f>EFE!H20</f>
        <v>0</v>
      </c>
    </row>
    <row r="28" spans="1:12" x14ac:dyDescent="0.25">
      <c r="A28" s="5"/>
      <c r="B28" s="5"/>
      <c r="C28" s="5"/>
      <c r="D28" s="5"/>
      <c r="E28" s="5">
        <f>SUM(E16:E27)</f>
        <v>0</v>
      </c>
      <c r="F28" s="5"/>
      <c r="J28" t="str">
        <f>EFE!F21</f>
        <v>..</v>
      </c>
      <c r="K28">
        <f>EFE!G21</f>
        <v>0</v>
      </c>
      <c r="L28">
        <f>EFE!H21</f>
        <v>0</v>
      </c>
    </row>
    <row r="29" spans="1:12" x14ac:dyDescent="0.25">
      <c r="J29">
        <f>EFE!F22</f>
        <v>0</v>
      </c>
      <c r="K29">
        <f>EFE!G22</f>
        <v>0</v>
      </c>
      <c r="L29">
        <f>EFE!H22</f>
        <v>0</v>
      </c>
    </row>
    <row r="30" spans="1:12" x14ac:dyDescent="0.25">
      <c r="A30" t="s">
        <v>241</v>
      </c>
      <c r="J30" t="str">
        <f>EFE!F23</f>
        <v>…</v>
      </c>
      <c r="K30">
        <f>EFE!G23</f>
        <v>0</v>
      </c>
      <c r="L30">
        <f>EFE!H23</f>
        <v>0</v>
      </c>
    </row>
    <row r="31" spans="1:12" x14ac:dyDescent="0.25">
      <c r="A31" t="s">
        <v>242</v>
      </c>
      <c r="J31" t="str">
        <f>EFE!F24</f>
        <v>….</v>
      </c>
      <c r="K31">
        <f>EFE!G24</f>
        <v>0</v>
      </c>
      <c r="L31">
        <f>EFE!H24</f>
        <v>0</v>
      </c>
    </row>
    <row r="32" spans="1:12" x14ac:dyDescent="0.25">
      <c r="J32" t="str">
        <f>EFE!F25</f>
        <v>….</v>
      </c>
      <c r="K32">
        <f>EFE!G25</f>
        <v>0</v>
      </c>
      <c r="L32">
        <f>EFE!H25</f>
        <v>0</v>
      </c>
    </row>
    <row r="33" spans="10:12" x14ac:dyDescent="0.25">
      <c r="J33" t="str">
        <f>EFE!F26</f>
        <v>….</v>
      </c>
      <c r="K33">
        <f>EFE!G26</f>
        <v>0</v>
      </c>
      <c r="L33">
        <f>EFE!H26</f>
        <v>0</v>
      </c>
    </row>
    <row r="34" spans="10:12" x14ac:dyDescent="0.25">
      <c r="J34" t="str">
        <f>EFE!F27</f>
        <v>….</v>
      </c>
      <c r="K34">
        <f>EFE!G27</f>
        <v>0</v>
      </c>
      <c r="L34">
        <f>EFE!H27</f>
        <v>0</v>
      </c>
    </row>
    <row r="35" spans="10:12" x14ac:dyDescent="0.25">
      <c r="J35" t="str">
        <f>EFE!F28</f>
        <v>….</v>
      </c>
      <c r="K35">
        <f>EFE!G28</f>
        <v>0</v>
      </c>
      <c r="L35">
        <f>EFE!H28</f>
        <v>0</v>
      </c>
    </row>
    <row r="36" spans="10:12" x14ac:dyDescent="0.25">
      <c r="J36" t="str">
        <f>EFE!F29</f>
        <v>….</v>
      </c>
      <c r="K36">
        <f>EFE!G29</f>
        <v>0</v>
      </c>
      <c r="L36">
        <f>EFE!H29</f>
        <v>0</v>
      </c>
    </row>
    <row r="37" spans="10:12" x14ac:dyDescent="0.25">
      <c r="J37" t="str">
        <f>EFE!F30</f>
        <v>….</v>
      </c>
      <c r="K37">
        <f>EFE!G30</f>
        <v>0</v>
      </c>
      <c r="L37">
        <f>EFE!H30</f>
        <v>0</v>
      </c>
    </row>
    <row r="38" spans="10:12" x14ac:dyDescent="0.25">
      <c r="J38" t="str">
        <f>EFE!F31</f>
        <v>….</v>
      </c>
      <c r="K38">
        <f>EFE!G31</f>
        <v>0</v>
      </c>
      <c r="L38">
        <f>EFE!H31</f>
        <v>0</v>
      </c>
    </row>
    <row r="39" spans="10:12" x14ac:dyDescent="0.25">
      <c r="J39" t="str">
        <f>EFE!F32</f>
        <v>….</v>
      </c>
      <c r="K39">
        <f>EFE!G32</f>
        <v>0</v>
      </c>
      <c r="L39">
        <f>EFE!H32</f>
        <v>0</v>
      </c>
    </row>
    <row r="40" spans="10:12" x14ac:dyDescent="0.25">
      <c r="J40" t="str">
        <f>EFE!F33</f>
        <v>….</v>
      </c>
      <c r="K40">
        <f>EFE!G33</f>
        <v>0</v>
      </c>
      <c r="L40">
        <f>EFE!H33</f>
        <v>0</v>
      </c>
    </row>
    <row r="41" spans="10:12" x14ac:dyDescent="0.25">
      <c r="J41" t="str">
        <f>EFE!F34</f>
        <v>….</v>
      </c>
      <c r="K41">
        <f>EFE!G34</f>
        <v>0</v>
      </c>
      <c r="L41">
        <f>EFE!H34</f>
        <v>0</v>
      </c>
    </row>
    <row r="42" spans="10:12" x14ac:dyDescent="0.25">
      <c r="J42" t="str">
        <f>EFE!F35</f>
        <v>….</v>
      </c>
      <c r="K42">
        <f>EFE!G35</f>
        <v>0</v>
      </c>
      <c r="L42">
        <f>EFE!H35</f>
        <v>0</v>
      </c>
    </row>
    <row r="43" spans="10:12" x14ac:dyDescent="0.25">
      <c r="J43" t="str">
        <f>EFE!F36</f>
        <v>….</v>
      </c>
      <c r="K43">
        <f>EFE!G36</f>
        <v>0</v>
      </c>
      <c r="L43">
        <f>EFE!H36</f>
        <v>0</v>
      </c>
    </row>
    <row r="44" spans="10:12" x14ac:dyDescent="0.25">
      <c r="J44" t="str">
        <f>EFE!F37</f>
        <v>….</v>
      </c>
      <c r="K44">
        <f>EFE!G37</f>
        <v>0</v>
      </c>
      <c r="L44">
        <f>EFE!H37</f>
        <v>0</v>
      </c>
    </row>
    <row r="45" spans="10:12" x14ac:dyDescent="0.25">
      <c r="J45" t="str">
        <f>EFE!F38</f>
        <v>….</v>
      </c>
      <c r="K45">
        <f>EFE!G38</f>
        <v>0</v>
      </c>
      <c r="L45">
        <f>EFE!H38</f>
        <v>0</v>
      </c>
    </row>
    <row r="46" spans="10:12" x14ac:dyDescent="0.25">
      <c r="J46" t="str">
        <f>EFE!F39</f>
        <v>….</v>
      </c>
      <c r="K46">
        <f>EFE!G39</f>
        <v>0</v>
      </c>
      <c r="L46">
        <f>EFE!H39</f>
        <v>0</v>
      </c>
    </row>
    <row r="47" spans="10:12" x14ac:dyDescent="0.25">
      <c r="J47" t="str">
        <f>EFE!F40</f>
        <v>….</v>
      </c>
      <c r="K47">
        <f>EFE!G40</f>
        <v>0</v>
      </c>
      <c r="L47">
        <f>EFE!H40</f>
        <v>0</v>
      </c>
    </row>
    <row r="48" spans="10:12" x14ac:dyDescent="0.25">
      <c r="J48" t="str">
        <f>EFE!F41</f>
        <v>….</v>
      </c>
      <c r="K48">
        <f>EFE!G41</f>
        <v>0</v>
      </c>
      <c r="L48">
        <f>EFE!H41</f>
        <v>0</v>
      </c>
    </row>
    <row r="49" spans="10:12" x14ac:dyDescent="0.25">
      <c r="J49" t="str">
        <f>EFE!F42</f>
        <v>….</v>
      </c>
      <c r="K49">
        <f>EFE!G42</f>
        <v>0</v>
      </c>
      <c r="L49">
        <f>EFE!H42</f>
        <v>0</v>
      </c>
    </row>
    <row r="50" spans="10:12" x14ac:dyDescent="0.25">
      <c r="J50" t="str">
        <f>EFE!F43</f>
        <v>….</v>
      </c>
      <c r="K50">
        <f>EFE!G43</f>
        <v>0</v>
      </c>
      <c r="L50">
        <f>EFE!H43</f>
        <v>0</v>
      </c>
    </row>
    <row r="51" spans="10:12" x14ac:dyDescent="0.25">
      <c r="J51" t="str">
        <f>EFE!F44</f>
        <v>….</v>
      </c>
      <c r="K51">
        <f>EFE!G44</f>
        <v>0</v>
      </c>
      <c r="L51">
        <f>EFE!H44</f>
        <v>0</v>
      </c>
    </row>
    <row r="52" spans="10:12" x14ac:dyDescent="0.25">
      <c r="J52" t="str">
        <f>EFE!F45</f>
        <v>….</v>
      </c>
      <c r="K52">
        <f>EFE!G45</f>
        <v>0</v>
      </c>
      <c r="L52">
        <f>EFE!H45</f>
        <v>0</v>
      </c>
    </row>
    <row r="53" spans="10:12" x14ac:dyDescent="0.25">
      <c r="J53" t="str">
        <f>EFE!F46</f>
        <v>….</v>
      </c>
      <c r="K53">
        <f>EFE!G46</f>
        <v>0</v>
      </c>
      <c r="L53">
        <f>EFE!H46</f>
        <v>0</v>
      </c>
    </row>
    <row r="54" spans="10:12" x14ac:dyDescent="0.25">
      <c r="J54" t="str">
        <f>EFE!F47</f>
        <v>….</v>
      </c>
      <c r="K54">
        <f>EFE!G47</f>
        <v>0</v>
      </c>
      <c r="L54">
        <f>EFE!H47</f>
        <v>0</v>
      </c>
    </row>
    <row r="55" spans="10:12" x14ac:dyDescent="0.25">
      <c r="J55" t="str">
        <f>EFE!F48</f>
        <v>….</v>
      </c>
      <c r="K55">
        <f>EFE!G48</f>
        <v>0</v>
      </c>
      <c r="L55">
        <f>EFE!H48</f>
        <v>0</v>
      </c>
    </row>
    <row r="56" spans="10:12" x14ac:dyDescent="0.25">
      <c r="J56" t="str">
        <f>EFE!F49</f>
        <v>….</v>
      </c>
      <c r="K56">
        <f>EFE!G49</f>
        <v>0</v>
      </c>
      <c r="L56">
        <f>EFE!H49</f>
        <v>0</v>
      </c>
    </row>
    <row r="57" spans="10:12" x14ac:dyDescent="0.25">
      <c r="J57" t="str">
        <f>EFE!F50</f>
        <v>….</v>
      </c>
      <c r="K57">
        <f>EFE!G50</f>
        <v>0</v>
      </c>
      <c r="L57">
        <f>EFE!H50</f>
        <v>0</v>
      </c>
    </row>
    <row r="58" spans="10:12" x14ac:dyDescent="0.25">
      <c r="J58" t="str">
        <f>EFE!F51</f>
        <v>….</v>
      </c>
      <c r="K58">
        <f>EFE!G51</f>
        <v>0</v>
      </c>
      <c r="L58">
        <f>EFE!H51</f>
        <v>0</v>
      </c>
    </row>
    <row r="59" spans="10:12" x14ac:dyDescent="0.25">
      <c r="J59" t="str">
        <f>EFE!F52</f>
        <v>….</v>
      </c>
      <c r="K59">
        <f>EFE!G52</f>
        <v>0</v>
      </c>
      <c r="L59">
        <f>EFE!H52</f>
        <v>0</v>
      </c>
    </row>
    <row r="60" spans="10:12" x14ac:dyDescent="0.25">
      <c r="J60" t="str">
        <f>EFE!F53</f>
        <v>….</v>
      </c>
      <c r="K60">
        <f>EFE!G53</f>
        <v>0</v>
      </c>
      <c r="L60">
        <f>EFE!H53</f>
        <v>0</v>
      </c>
    </row>
    <row r="61" spans="10:12" x14ac:dyDescent="0.25">
      <c r="J61" t="str">
        <f>EFE!F54</f>
        <v>….</v>
      </c>
      <c r="K61">
        <f>EFE!G54</f>
        <v>0</v>
      </c>
      <c r="L61">
        <f>EFE!H54</f>
        <v>0</v>
      </c>
    </row>
    <row r="62" spans="10:12" x14ac:dyDescent="0.25">
      <c r="J62" t="str">
        <f>EFE!F55</f>
        <v>….</v>
      </c>
      <c r="K62">
        <f>EFE!G55</f>
        <v>0</v>
      </c>
      <c r="L62">
        <f>EFE!H55</f>
        <v>0</v>
      </c>
    </row>
    <row r="63" spans="10:12" x14ac:dyDescent="0.25">
      <c r="J63" t="str">
        <f>EFE!F56</f>
        <v>….</v>
      </c>
      <c r="K63">
        <f>EFE!G56</f>
        <v>0</v>
      </c>
      <c r="L63">
        <f>EFE!H56</f>
        <v>0</v>
      </c>
    </row>
    <row r="64" spans="10:12" x14ac:dyDescent="0.25">
      <c r="J64" t="str">
        <f>EFE!F57</f>
        <v>….</v>
      </c>
      <c r="K64">
        <f>EFE!G57</f>
        <v>0</v>
      </c>
      <c r="L64">
        <f>EFE!H57</f>
        <v>0</v>
      </c>
    </row>
    <row r="65" spans="10:12" x14ac:dyDescent="0.25">
      <c r="J65" t="str">
        <f>EFE!F58</f>
        <v>….</v>
      </c>
      <c r="K65">
        <f>EFE!G58</f>
        <v>0</v>
      </c>
      <c r="L65">
        <f>EFE!H58</f>
        <v>0</v>
      </c>
    </row>
    <row r="66" spans="10:12" x14ac:dyDescent="0.25">
      <c r="J66" t="str">
        <f>EFE!F59</f>
        <v>….</v>
      </c>
      <c r="K66">
        <f>EFE!G59</f>
        <v>0</v>
      </c>
      <c r="L66">
        <f>EFE!H59</f>
        <v>0</v>
      </c>
    </row>
    <row r="67" spans="10:12" x14ac:dyDescent="0.25">
      <c r="J67" t="str">
        <f>EFE!F60</f>
        <v>….</v>
      </c>
      <c r="K67">
        <f>EFE!G60</f>
        <v>0</v>
      </c>
      <c r="L67">
        <f>EFE!H60</f>
        <v>0</v>
      </c>
    </row>
    <row r="68" spans="10:12" x14ac:dyDescent="0.25">
      <c r="J68" t="str">
        <f>EFE!F61</f>
        <v>….</v>
      </c>
      <c r="K68">
        <f>EFE!G61</f>
        <v>0</v>
      </c>
      <c r="L68">
        <f>EFE!H61</f>
        <v>0</v>
      </c>
    </row>
    <row r="69" spans="10:12" x14ac:dyDescent="0.25">
      <c r="J69" t="str">
        <f>EFE!F62</f>
        <v>….</v>
      </c>
      <c r="K69">
        <f>EFE!G62</f>
        <v>0</v>
      </c>
      <c r="L69">
        <f>EFE!H62</f>
        <v>0</v>
      </c>
    </row>
    <row r="70" spans="10:12" x14ac:dyDescent="0.25">
      <c r="J70" t="str">
        <f>EFE!F63</f>
        <v>….</v>
      </c>
      <c r="K70">
        <f>EFE!G63</f>
        <v>0</v>
      </c>
      <c r="L70">
        <f>EFE!H63</f>
        <v>0</v>
      </c>
    </row>
    <row r="71" spans="10:12" x14ac:dyDescent="0.25">
      <c r="J71" t="str">
        <f>EFE!F64</f>
        <v>….</v>
      </c>
      <c r="K71">
        <f>EFE!G64</f>
        <v>0</v>
      </c>
      <c r="L71">
        <f>EFE!H64</f>
        <v>0</v>
      </c>
    </row>
    <row r="72" spans="10:12" x14ac:dyDescent="0.25">
      <c r="J72" t="str">
        <f>EFE!F65</f>
        <v>….</v>
      </c>
      <c r="K72">
        <f>EFE!G65</f>
        <v>0</v>
      </c>
      <c r="L72">
        <f>EFE!H65</f>
        <v>0</v>
      </c>
    </row>
    <row r="73" spans="10:12" x14ac:dyDescent="0.25">
      <c r="J73" t="str">
        <f>EFE!F66</f>
        <v>….</v>
      </c>
      <c r="K73">
        <f>EFE!G66</f>
        <v>0</v>
      </c>
      <c r="L73">
        <f>EFE!H66</f>
        <v>0</v>
      </c>
    </row>
    <row r="74" spans="10:12" x14ac:dyDescent="0.25">
      <c r="J74" t="str">
        <f>EFE!F67</f>
        <v>….</v>
      </c>
      <c r="K74">
        <f>EFE!G67</f>
        <v>0</v>
      </c>
      <c r="L74">
        <f>EFE!H67</f>
        <v>0</v>
      </c>
    </row>
    <row r="75" spans="10:12" x14ac:dyDescent="0.25">
      <c r="J75" t="str">
        <f>EFE!F68</f>
        <v>….</v>
      </c>
      <c r="K75">
        <f>EFE!G68</f>
        <v>0</v>
      </c>
      <c r="L75">
        <f>EFE!H68</f>
        <v>0</v>
      </c>
    </row>
    <row r="76" spans="10:12" x14ac:dyDescent="0.25">
      <c r="J76" t="str">
        <f>EFE!F69</f>
        <v>….</v>
      </c>
      <c r="K76">
        <f>EFE!G69</f>
        <v>0</v>
      </c>
      <c r="L76">
        <f>EFE!H69</f>
        <v>0</v>
      </c>
    </row>
    <row r="77" spans="10:12" x14ac:dyDescent="0.25">
      <c r="J77" t="str">
        <f>EFE!F70</f>
        <v>….</v>
      </c>
      <c r="K77">
        <f>EFE!G70</f>
        <v>0</v>
      </c>
      <c r="L77">
        <f>EFE!H70</f>
        <v>0</v>
      </c>
    </row>
    <row r="78" spans="10:12" x14ac:dyDescent="0.25">
      <c r="J78" t="str">
        <f>EFE!F71</f>
        <v>….</v>
      </c>
      <c r="K78">
        <f>EFE!G71</f>
        <v>0</v>
      </c>
      <c r="L78">
        <f>EFE!H71</f>
        <v>0</v>
      </c>
    </row>
    <row r="79" spans="10:12" x14ac:dyDescent="0.25">
      <c r="J79" t="str">
        <f>EFE!F72</f>
        <v>….</v>
      </c>
      <c r="K79">
        <f>EFE!G72</f>
        <v>0</v>
      </c>
      <c r="L79">
        <f>EFE!H72</f>
        <v>0</v>
      </c>
    </row>
    <row r="80" spans="10:12" x14ac:dyDescent="0.25">
      <c r="J80" t="str">
        <f>EFE!F73</f>
        <v>….</v>
      </c>
      <c r="K80">
        <f>EFE!G73</f>
        <v>0</v>
      </c>
      <c r="L80">
        <f>EFE!H73</f>
        <v>0</v>
      </c>
    </row>
    <row r="81" spans="10:12" x14ac:dyDescent="0.25">
      <c r="J81" t="str">
        <f>EFE!F74</f>
        <v>….</v>
      </c>
      <c r="K81">
        <f>EFE!G74</f>
        <v>0</v>
      </c>
      <c r="L81">
        <f>EFE!H74</f>
        <v>0</v>
      </c>
    </row>
    <row r="82" spans="10:12" x14ac:dyDescent="0.25">
      <c r="J82" t="str">
        <f>EFE!F75</f>
        <v>….</v>
      </c>
      <c r="K82">
        <f>EFE!G75</f>
        <v>0</v>
      </c>
      <c r="L82">
        <f>EFE!H75</f>
        <v>0</v>
      </c>
    </row>
  </sheetData>
  <sheetProtection algorithmName="SHA-512" hashValue="rahB2MD0ECSGHDEcjz+Z8hnk9KkxM3zYwZjphFeO6zSOO6tmjEVv4AGeHM1Sl6HQMxXB0QhrqMTMfXdtFOhUfQ==" saltValue="UqW/8urwkauQ9eww6VijXA==" spinCount="100000" sheet="1" objects="1" scenarios="1"/>
  <mergeCells count="22">
    <mergeCell ref="U7:AA7"/>
    <mergeCell ref="G16:G19"/>
    <mergeCell ref="G20:G23"/>
    <mergeCell ref="G24:G27"/>
    <mergeCell ref="H16:H19"/>
    <mergeCell ref="H20:H23"/>
    <mergeCell ref="H24:H27"/>
    <mergeCell ref="G13:H13"/>
    <mergeCell ref="G15:H15"/>
    <mergeCell ref="G7:T7"/>
    <mergeCell ref="G8:T8"/>
    <mergeCell ref="G9:T9"/>
    <mergeCell ref="A4:M4"/>
    <mergeCell ref="A16:A19"/>
    <mergeCell ref="B16:B19"/>
    <mergeCell ref="A20:A23"/>
    <mergeCell ref="B20:B23"/>
    <mergeCell ref="A24:A27"/>
    <mergeCell ref="B24:B27"/>
    <mergeCell ref="B13:D13"/>
    <mergeCell ref="E13:F13"/>
    <mergeCell ref="J14:K14"/>
  </mergeCells>
  <hyperlinks>
    <hyperlink ref="A4" r:id="rId1" display="https://pdspraha.eu/wp-content/uploads/2021/05/Zada%CC%81ni%CC%81-investora-pro-me%CC%8Cstskou-bytovou-vy%CC%81stavbu.pdf" xr:uid="{63592C19-F96A-4469-ABA4-DE253BABC2F1}"/>
  </hyperlinks>
  <pageMargins left="0.7" right="0.7" top="0.78740157499999996" bottom="0.78740157499999996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9ED4F5-D8F1-4BE6-8BDC-D9B0CCB90F87}">
  <dimension ref="A1:S35"/>
  <sheetViews>
    <sheetView workbookViewId="0">
      <selection activeCell="A7" sqref="A7:M19"/>
    </sheetView>
  </sheetViews>
  <sheetFormatPr defaultRowHeight="15" x14ac:dyDescent="0.25"/>
  <sheetData>
    <row r="1" spans="1:16" ht="15.75" x14ac:dyDescent="0.25">
      <c r="A1" s="106" t="s">
        <v>61</v>
      </c>
    </row>
    <row r="2" spans="1:16" ht="23.85" customHeight="1" x14ac:dyDescent="0.25">
      <c r="A2" s="39" t="s">
        <v>243</v>
      </c>
      <c r="B2" s="33"/>
      <c r="C2" s="33"/>
      <c r="D2" s="33"/>
      <c r="E2" s="33"/>
      <c r="F2" s="33"/>
    </row>
    <row r="3" spans="1:16" ht="24.75" customHeight="1" x14ac:dyDescent="0.25">
      <c r="A3" s="2" t="s">
        <v>147</v>
      </c>
    </row>
    <row r="4" spans="1:16" ht="51" customHeight="1" x14ac:dyDescent="0.25">
      <c r="A4" s="195" t="s">
        <v>244</v>
      </c>
      <c r="B4" s="195"/>
      <c r="C4" s="195"/>
      <c r="D4" s="195"/>
      <c r="E4" s="195"/>
      <c r="F4" s="195"/>
      <c r="G4" s="195"/>
      <c r="H4" s="195"/>
      <c r="I4" s="195"/>
      <c r="J4" s="195"/>
      <c r="K4" s="195"/>
      <c r="L4" s="195"/>
      <c r="M4" s="195"/>
      <c r="N4" s="195"/>
    </row>
    <row r="6" spans="1:16" x14ac:dyDescent="0.25">
      <c r="A6" s="32" t="s">
        <v>245</v>
      </c>
    </row>
    <row r="7" spans="1:16" x14ac:dyDescent="0.25">
      <c r="A7" s="209" t="s">
        <v>246</v>
      </c>
      <c r="B7" s="210"/>
      <c r="C7" s="210"/>
      <c r="D7" s="210"/>
      <c r="E7" s="210"/>
      <c r="F7" s="210"/>
      <c r="G7" s="210"/>
      <c r="H7" s="210"/>
      <c r="I7" s="210"/>
      <c r="J7" s="210"/>
      <c r="K7" s="210"/>
      <c r="L7" s="210"/>
      <c r="M7" s="211"/>
      <c r="O7" s="98" t="s">
        <v>247</v>
      </c>
    </row>
    <row r="8" spans="1:16" x14ac:dyDescent="0.25">
      <c r="A8" s="212"/>
      <c r="B8" s="213"/>
      <c r="C8" s="213"/>
      <c r="D8" s="213"/>
      <c r="E8" s="213"/>
      <c r="F8" s="213"/>
      <c r="G8" s="213"/>
      <c r="H8" s="213"/>
      <c r="I8" s="213"/>
      <c r="J8" s="213"/>
      <c r="K8" s="213"/>
      <c r="L8" s="213"/>
      <c r="M8" s="214"/>
      <c r="O8" s="98" t="s">
        <v>248</v>
      </c>
      <c r="P8" s="38" t="b">
        <v>1</v>
      </c>
    </row>
    <row r="9" spans="1:16" x14ac:dyDescent="0.25">
      <c r="A9" s="212"/>
      <c r="B9" s="213"/>
      <c r="C9" s="213"/>
      <c r="D9" s="213"/>
      <c r="E9" s="213"/>
      <c r="F9" s="213"/>
      <c r="G9" s="213"/>
      <c r="H9" s="213"/>
      <c r="I9" s="213"/>
      <c r="J9" s="213"/>
      <c r="K9" s="213"/>
      <c r="L9" s="213"/>
      <c r="M9" s="214"/>
      <c r="O9" s="98" t="s">
        <v>249</v>
      </c>
      <c r="P9" s="38" t="b">
        <v>0</v>
      </c>
    </row>
    <row r="10" spans="1:16" x14ac:dyDescent="0.25">
      <c r="A10" s="212"/>
      <c r="B10" s="213"/>
      <c r="C10" s="213"/>
      <c r="D10" s="213"/>
      <c r="E10" s="213"/>
      <c r="F10" s="213"/>
      <c r="G10" s="213"/>
      <c r="H10" s="213"/>
      <c r="I10" s="213"/>
      <c r="J10" s="213"/>
      <c r="K10" s="213"/>
      <c r="L10" s="213"/>
      <c r="M10" s="214"/>
    </row>
    <row r="11" spans="1:16" x14ac:dyDescent="0.25">
      <c r="A11" s="212"/>
      <c r="B11" s="213"/>
      <c r="C11" s="213"/>
      <c r="D11" s="213"/>
      <c r="E11" s="213"/>
      <c r="F11" s="213"/>
      <c r="G11" s="213"/>
      <c r="H11" s="213"/>
      <c r="I11" s="213"/>
      <c r="J11" s="213"/>
      <c r="K11" s="213"/>
      <c r="L11" s="213"/>
      <c r="M11" s="214"/>
    </row>
    <row r="12" spans="1:16" x14ac:dyDescent="0.25">
      <c r="A12" s="212"/>
      <c r="B12" s="213"/>
      <c r="C12" s="213"/>
      <c r="D12" s="213"/>
      <c r="E12" s="213"/>
      <c r="F12" s="213"/>
      <c r="G12" s="213"/>
      <c r="H12" s="213"/>
      <c r="I12" s="213"/>
      <c r="J12" s="213"/>
      <c r="K12" s="213"/>
      <c r="L12" s="213"/>
      <c r="M12" s="214"/>
    </row>
    <row r="13" spans="1:16" x14ac:dyDescent="0.25">
      <c r="A13" s="212"/>
      <c r="B13" s="213"/>
      <c r="C13" s="213"/>
      <c r="D13" s="213"/>
      <c r="E13" s="213"/>
      <c r="F13" s="213"/>
      <c r="G13" s="213"/>
      <c r="H13" s="213"/>
      <c r="I13" s="213"/>
      <c r="J13" s="213"/>
      <c r="K13" s="213"/>
      <c r="L13" s="213"/>
      <c r="M13" s="214"/>
    </row>
    <row r="14" spans="1:16" x14ac:dyDescent="0.25">
      <c r="A14" s="212"/>
      <c r="B14" s="213"/>
      <c r="C14" s="213"/>
      <c r="D14" s="213"/>
      <c r="E14" s="213"/>
      <c r="F14" s="213"/>
      <c r="G14" s="213"/>
      <c r="H14" s="213"/>
      <c r="I14" s="213"/>
      <c r="J14" s="213"/>
      <c r="K14" s="213"/>
      <c r="L14" s="213"/>
      <c r="M14" s="214"/>
    </row>
    <row r="15" spans="1:16" x14ac:dyDescent="0.25">
      <c r="A15" s="212"/>
      <c r="B15" s="213"/>
      <c r="C15" s="213"/>
      <c r="D15" s="213"/>
      <c r="E15" s="213"/>
      <c r="F15" s="213"/>
      <c r="G15" s="213"/>
      <c r="H15" s="213"/>
      <c r="I15" s="213"/>
      <c r="J15" s="213"/>
      <c r="K15" s="213"/>
      <c r="L15" s="213"/>
      <c r="M15" s="214"/>
    </row>
    <row r="16" spans="1:16" x14ac:dyDescent="0.25">
      <c r="A16" s="212"/>
      <c r="B16" s="213"/>
      <c r="C16" s="213"/>
      <c r="D16" s="213"/>
      <c r="E16" s="213"/>
      <c r="F16" s="213"/>
      <c r="G16" s="213"/>
      <c r="H16" s="213"/>
      <c r="I16" s="213"/>
      <c r="J16" s="213"/>
      <c r="K16" s="213"/>
      <c r="L16" s="213"/>
      <c r="M16" s="214"/>
    </row>
    <row r="17" spans="1:19" x14ac:dyDescent="0.25">
      <c r="A17" s="212"/>
      <c r="B17" s="213"/>
      <c r="C17" s="213"/>
      <c r="D17" s="213"/>
      <c r="E17" s="213"/>
      <c r="F17" s="213"/>
      <c r="G17" s="213"/>
      <c r="H17" s="213"/>
      <c r="I17" s="213"/>
      <c r="J17" s="213"/>
      <c r="K17" s="213"/>
      <c r="L17" s="213"/>
      <c r="M17" s="214"/>
    </row>
    <row r="18" spans="1:19" x14ac:dyDescent="0.25">
      <c r="A18" s="212"/>
      <c r="B18" s="213"/>
      <c r="C18" s="213"/>
      <c r="D18" s="213"/>
      <c r="E18" s="213"/>
      <c r="F18" s="213"/>
      <c r="G18" s="213"/>
      <c r="H18" s="213"/>
      <c r="I18" s="213"/>
      <c r="J18" s="213"/>
      <c r="K18" s="213"/>
      <c r="L18" s="213"/>
      <c r="M18" s="214"/>
    </row>
    <row r="19" spans="1:19" x14ac:dyDescent="0.25">
      <c r="A19" s="215"/>
      <c r="B19" s="216"/>
      <c r="C19" s="216"/>
      <c r="D19" s="216"/>
      <c r="E19" s="216"/>
      <c r="F19" s="216"/>
      <c r="G19" s="216"/>
      <c r="H19" s="216"/>
      <c r="I19" s="216"/>
      <c r="J19" s="216"/>
      <c r="K19" s="216"/>
      <c r="L19" s="216"/>
      <c r="M19" s="217"/>
    </row>
    <row r="21" spans="1:19" x14ac:dyDescent="0.25">
      <c r="A21" t="s">
        <v>250</v>
      </c>
    </row>
    <row r="22" spans="1:19" x14ac:dyDescent="0.25">
      <c r="A22" s="32" t="s">
        <v>251</v>
      </c>
      <c r="F22" s="111" t="s">
        <v>252</v>
      </c>
      <c r="L22" s="111" t="s">
        <v>253</v>
      </c>
      <c r="P22" s="111" t="s">
        <v>254</v>
      </c>
    </row>
    <row r="23" spans="1:19" ht="25.15" customHeight="1" x14ac:dyDescent="0.25">
      <c r="A23" s="195" t="s">
        <v>255</v>
      </c>
      <c r="B23" s="195"/>
      <c r="C23" s="195"/>
      <c r="D23" s="195"/>
      <c r="E23" s="195"/>
      <c r="F23" s="230" t="s">
        <v>256</v>
      </c>
      <c r="G23" s="230"/>
      <c r="H23" s="230"/>
      <c r="I23" s="230"/>
      <c r="J23" s="230"/>
      <c r="K23" s="230"/>
      <c r="L23" s="195" t="s">
        <v>257</v>
      </c>
      <c r="M23" s="195"/>
      <c r="N23" s="195"/>
      <c r="O23" s="195"/>
      <c r="P23" s="195" t="s">
        <v>258</v>
      </c>
      <c r="Q23" s="195"/>
      <c r="R23" s="195"/>
      <c r="S23" s="195"/>
    </row>
    <row r="24" spans="1:19" ht="22.15" customHeight="1" x14ac:dyDescent="0.25">
      <c r="A24" s="195"/>
      <c r="B24" s="195"/>
      <c r="C24" s="195"/>
      <c r="D24" s="195"/>
      <c r="E24" s="195"/>
      <c r="F24" s="230"/>
      <c r="G24" s="230"/>
      <c r="H24" s="230"/>
      <c r="I24" s="230"/>
      <c r="J24" s="230"/>
      <c r="K24" s="230"/>
      <c r="L24" s="195"/>
      <c r="M24" s="195"/>
      <c r="N24" s="195"/>
      <c r="O24" s="195"/>
      <c r="P24" s="195"/>
      <c r="Q24" s="195"/>
      <c r="R24" s="195"/>
      <c r="S24" s="195"/>
    </row>
    <row r="25" spans="1:19" ht="22.5" customHeight="1" x14ac:dyDescent="0.25">
      <c r="A25" s="195"/>
      <c r="B25" s="195"/>
      <c r="C25" s="195"/>
      <c r="D25" s="195"/>
      <c r="E25" s="195"/>
      <c r="F25" s="230"/>
      <c r="G25" s="230"/>
      <c r="H25" s="230"/>
      <c r="I25" s="230"/>
      <c r="J25" s="230"/>
      <c r="K25" s="230"/>
      <c r="L25" s="195"/>
      <c r="M25" s="195"/>
      <c r="N25" s="195"/>
      <c r="O25" s="195"/>
      <c r="P25" s="195"/>
      <c r="Q25" s="195"/>
      <c r="R25" s="195"/>
      <c r="S25" s="195"/>
    </row>
    <row r="26" spans="1:19" ht="24.4" customHeight="1" x14ac:dyDescent="0.25">
      <c r="A26" s="195"/>
      <c r="B26" s="195"/>
      <c r="C26" s="195"/>
      <c r="D26" s="195"/>
      <c r="E26" s="195"/>
      <c r="F26" s="230"/>
      <c r="G26" s="230"/>
      <c r="H26" s="230"/>
      <c r="I26" s="230"/>
      <c r="J26" s="230"/>
      <c r="K26" s="230"/>
      <c r="L26" s="195"/>
      <c r="M26" s="195"/>
      <c r="N26" s="195"/>
      <c r="O26" s="195"/>
      <c r="P26" s="111" t="s">
        <v>259</v>
      </c>
    </row>
    <row r="27" spans="1:19" ht="24.4" customHeight="1" x14ac:dyDescent="0.25">
      <c r="A27" s="195"/>
      <c r="B27" s="195"/>
      <c r="C27" s="195"/>
      <c r="D27" s="195"/>
      <c r="E27" s="195"/>
      <c r="F27" s="230"/>
      <c r="G27" s="230"/>
      <c r="H27" s="230"/>
      <c r="I27" s="230"/>
      <c r="J27" s="230"/>
      <c r="K27" s="230"/>
      <c r="L27" s="195"/>
      <c r="M27" s="195"/>
      <c r="N27" s="195"/>
      <c r="O27" s="195"/>
      <c r="P27" s="195" t="s">
        <v>260</v>
      </c>
      <c r="Q27" s="195"/>
      <c r="R27" s="195"/>
      <c r="S27" s="195"/>
    </row>
    <row r="28" spans="1:19" x14ac:dyDescent="0.25">
      <c r="A28" s="195"/>
      <c r="B28" s="195"/>
      <c r="C28" s="195"/>
      <c r="D28" s="195"/>
      <c r="E28" s="195"/>
      <c r="F28" s="230"/>
      <c r="G28" s="230"/>
      <c r="H28" s="230"/>
      <c r="I28" s="230"/>
      <c r="J28" s="230"/>
      <c r="K28" s="230"/>
      <c r="L28" s="111" t="s">
        <v>261</v>
      </c>
      <c r="P28" s="195"/>
      <c r="Q28" s="195"/>
      <c r="R28" s="195"/>
      <c r="S28" s="195"/>
    </row>
    <row r="29" spans="1:19" x14ac:dyDescent="0.25">
      <c r="A29" s="195"/>
      <c r="B29" s="195"/>
      <c r="C29" s="195"/>
      <c r="D29" s="195"/>
      <c r="E29" s="195"/>
      <c r="F29" s="230"/>
      <c r="G29" s="230"/>
      <c r="H29" s="230"/>
      <c r="I29" s="230"/>
      <c r="J29" s="230"/>
      <c r="K29" s="230"/>
      <c r="L29" s="195" t="s">
        <v>262</v>
      </c>
      <c r="M29" s="195"/>
      <c r="N29" s="195"/>
      <c r="O29" s="195"/>
      <c r="P29" s="195"/>
      <c r="Q29" s="195"/>
      <c r="R29" s="195"/>
      <c r="S29" s="195"/>
    </row>
    <row r="30" spans="1:19" x14ac:dyDescent="0.25">
      <c r="A30" s="195"/>
      <c r="B30" s="195"/>
      <c r="C30" s="195"/>
      <c r="D30" s="195"/>
      <c r="E30" s="195"/>
      <c r="F30" s="230"/>
      <c r="G30" s="230"/>
      <c r="H30" s="230"/>
      <c r="I30" s="230"/>
      <c r="J30" s="230"/>
      <c r="K30" s="230"/>
      <c r="L30" s="195"/>
      <c r="M30" s="195"/>
      <c r="N30" s="195"/>
      <c r="O30" s="195"/>
      <c r="P30" s="195"/>
      <c r="Q30" s="195"/>
      <c r="R30" s="195"/>
      <c r="S30" s="195"/>
    </row>
    <row r="31" spans="1:19" x14ac:dyDescent="0.25">
      <c r="A31" s="195"/>
      <c r="B31" s="195"/>
      <c r="C31" s="195"/>
      <c r="D31" s="195"/>
      <c r="E31" s="195"/>
      <c r="F31" s="230"/>
      <c r="G31" s="230"/>
      <c r="H31" s="230"/>
      <c r="I31" s="230"/>
      <c r="J31" s="230"/>
      <c r="K31" s="230"/>
      <c r="L31" s="195"/>
      <c r="M31" s="195"/>
      <c r="N31" s="195"/>
      <c r="O31" s="195"/>
      <c r="P31" s="195"/>
      <c r="Q31" s="195"/>
      <c r="R31" s="195"/>
      <c r="S31" s="195"/>
    </row>
    <row r="32" spans="1:19" ht="27.75" customHeight="1" x14ac:dyDescent="0.25">
      <c r="A32" s="195"/>
      <c r="B32" s="195"/>
      <c r="C32" s="195"/>
      <c r="D32" s="195"/>
      <c r="E32" s="195"/>
      <c r="F32" s="230"/>
      <c r="G32" s="230"/>
      <c r="H32" s="230"/>
      <c r="I32" s="230"/>
      <c r="J32" s="230"/>
      <c r="K32" s="230"/>
      <c r="L32" s="195"/>
      <c r="M32" s="195"/>
      <c r="N32" s="195"/>
      <c r="O32" s="195"/>
      <c r="P32" s="195"/>
      <c r="Q32" s="195"/>
      <c r="R32" s="195"/>
      <c r="S32" s="195"/>
    </row>
    <row r="33" spans="1:15" ht="37.15" customHeight="1" x14ac:dyDescent="0.25">
      <c r="A33" s="25"/>
      <c r="B33" s="25"/>
      <c r="C33" s="25"/>
      <c r="D33" s="25"/>
      <c r="E33" s="25"/>
      <c r="F33" s="230"/>
      <c r="G33" s="230"/>
      <c r="H33" s="230"/>
      <c r="I33" s="230"/>
      <c r="J33" s="230"/>
      <c r="K33" s="230"/>
      <c r="L33" s="195"/>
      <c r="M33" s="195"/>
      <c r="N33" s="195"/>
      <c r="O33" s="195"/>
    </row>
    <row r="34" spans="1:15" x14ac:dyDescent="0.25">
      <c r="A34" s="25"/>
      <c r="B34" s="25"/>
      <c r="C34" s="25"/>
      <c r="D34" s="25"/>
      <c r="E34" s="25"/>
      <c r="F34" s="25"/>
      <c r="G34" s="25"/>
      <c r="H34" s="25"/>
      <c r="I34" s="25"/>
      <c r="J34" s="25"/>
      <c r="K34" s="25"/>
    </row>
    <row r="35" spans="1:15" ht="56.25" customHeight="1" x14ac:dyDescent="0.25">
      <c r="A35" s="25"/>
      <c r="B35" s="25"/>
      <c r="C35" s="25"/>
      <c r="D35" s="25"/>
      <c r="E35" s="25"/>
      <c r="F35" s="25"/>
      <c r="G35" s="25"/>
      <c r="H35" s="25"/>
      <c r="I35" s="25"/>
      <c r="J35" s="25"/>
      <c r="K35" s="25"/>
    </row>
  </sheetData>
  <sheetProtection algorithmName="SHA-512" hashValue="E2o8xtgw6633ZlZ9h4JscLBiC+zgtdjwmjRlUsNwGSvzbpGVPq/jy6/F8CLqB9rEjncJIUsE2R0UoTVTpm0hPA==" saltValue="xvynpB6MNTXY3YVt5ELrmQ==" spinCount="100000" sheet="1" objects="1" scenarios="1"/>
  <mergeCells count="8">
    <mergeCell ref="P23:S25"/>
    <mergeCell ref="P27:S32"/>
    <mergeCell ref="A4:N4"/>
    <mergeCell ref="A7:M19"/>
    <mergeCell ref="L23:O27"/>
    <mergeCell ref="A23:E32"/>
    <mergeCell ref="F23:K33"/>
    <mergeCell ref="L29:O33"/>
  </mergeCells>
  <hyperlinks>
    <hyperlink ref="A4" r:id="rId1" display="https://pdspraha.eu/wp-content/uploads/2021/05/Zada%CC%81ni%CC%81-investora-pro-me%CC%8Cstskou-bytovou-vy%CC%81stavbu.pdf" xr:uid="{4A7BCA5A-678A-46CE-98A7-64ED2FEC5C20}"/>
  </hyperlinks>
  <pageMargins left="0.7" right="0.7" top="0.78740157499999996" bottom="0.78740157499999996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49CC5D-7969-43F8-92BB-B3229E0D4FDF}">
  <dimension ref="A1:N215"/>
  <sheetViews>
    <sheetView workbookViewId="0">
      <selection activeCell="H10" sqref="H10"/>
    </sheetView>
  </sheetViews>
  <sheetFormatPr defaultRowHeight="15" x14ac:dyDescent="0.25"/>
  <cols>
    <col min="1" max="1" width="11.85546875" customWidth="1"/>
    <col min="2" max="2" width="23.28515625" bestFit="1" customWidth="1"/>
    <col min="3" max="4" width="10.28515625" customWidth="1"/>
    <col min="5" max="5" width="4.42578125" customWidth="1"/>
    <col min="6" max="6" width="0" hidden="1" customWidth="1"/>
    <col min="7" max="7" width="31" bestFit="1" customWidth="1"/>
    <col min="8" max="8" width="11.85546875" customWidth="1"/>
    <col min="9" max="9" width="14.140625" customWidth="1"/>
    <col min="10" max="10" width="49" customWidth="1"/>
    <col min="11" max="11" width="14.140625" customWidth="1"/>
    <col min="12" max="12" width="5.28515625" customWidth="1"/>
    <col min="13" max="13" width="27" bestFit="1" customWidth="1"/>
    <col min="14" max="14" width="49.140625" customWidth="1"/>
  </cols>
  <sheetData>
    <row r="1" spans="1:14" ht="15.75" x14ac:dyDescent="0.25">
      <c r="A1" s="106" t="s">
        <v>63</v>
      </c>
      <c r="G1" s="106" t="s">
        <v>263</v>
      </c>
      <c r="J1" s="32" t="s">
        <v>65</v>
      </c>
      <c r="M1" s="12" t="s">
        <v>264</v>
      </c>
    </row>
    <row r="2" spans="1:14" x14ac:dyDescent="0.25">
      <c r="A2" s="182" t="s">
        <v>538</v>
      </c>
      <c r="B2" s="185"/>
      <c r="C2" s="185"/>
      <c r="D2" s="185"/>
      <c r="E2" s="185"/>
      <c r="F2" s="33"/>
      <c r="G2" s="60"/>
      <c r="H2" s="60"/>
      <c r="I2" s="60"/>
      <c r="J2" s="60"/>
      <c r="K2" s="60"/>
      <c r="L2" s="60"/>
      <c r="M2" s="60"/>
      <c r="N2" s="60"/>
    </row>
    <row r="3" spans="1:14" x14ac:dyDescent="0.25">
      <c r="A3" s="105"/>
      <c r="G3" t="s">
        <v>265</v>
      </c>
      <c r="H3" t="s">
        <v>266</v>
      </c>
      <c r="J3" s="140" t="s">
        <v>267</v>
      </c>
    </row>
    <row r="4" spans="1:14" x14ac:dyDescent="0.25">
      <c r="A4" s="105" t="s">
        <v>268</v>
      </c>
      <c r="B4" s="186" t="s">
        <v>541</v>
      </c>
      <c r="G4" s="116" t="s">
        <v>269</v>
      </c>
      <c r="H4">
        <v>0</v>
      </c>
    </row>
    <row r="5" spans="1:14" ht="15.75" x14ac:dyDescent="0.25">
      <c r="A5" s="106"/>
      <c r="G5" s="116" t="s">
        <v>270</v>
      </c>
      <c r="H5">
        <v>5</v>
      </c>
    </row>
    <row r="6" spans="1:14" ht="15.75" x14ac:dyDescent="0.25">
      <c r="A6" s="32" t="s">
        <v>271</v>
      </c>
      <c r="B6" s="106" t="s">
        <v>272</v>
      </c>
      <c r="C6" s="125" t="s">
        <v>273</v>
      </c>
      <c r="D6" s="83"/>
      <c r="G6" s="116"/>
      <c r="N6" s="7" t="s">
        <v>274</v>
      </c>
    </row>
    <row r="7" spans="1:14" x14ac:dyDescent="0.25">
      <c r="A7" s="186" t="s">
        <v>336</v>
      </c>
      <c r="B7" s="186" t="s">
        <v>508</v>
      </c>
      <c r="C7" s="125" cm="1">
        <f t="array" ref="C7">INDEX(C10:C215,MATCH(A7&amp;B7,A10:A215&amp;B10:B215,0),1)</f>
        <v>8</v>
      </c>
      <c r="D7" s="83"/>
      <c r="G7" s="126" t="s">
        <v>273</v>
      </c>
      <c r="H7" s="127">
        <f>IF(H9&lt;15%,0,5)</f>
        <v>0</v>
      </c>
      <c r="J7" s="126" t="s">
        <v>273</v>
      </c>
      <c r="K7" s="165"/>
      <c r="M7" s="127" t="s">
        <v>273</v>
      </c>
      <c r="N7" s="125" cm="1">
        <f t="array" ref="N7">IF(A7=M24,5,IF(A7=M25,5,IF(A7=M26,5,IF(INDEX(D10:D215,MATCH(A7&amp;B7,A10:A215&amp;B10:B215,0),1)="ano",5,0))))</f>
        <v>5</v>
      </c>
    </row>
    <row r="8" spans="1:14" ht="15.75" thickBot="1" x14ac:dyDescent="0.3">
      <c r="M8" t="s">
        <v>275</v>
      </c>
    </row>
    <row r="9" spans="1:14" ht="36.75" thickBot="1" x14ac:dyDescent="0.3">
      <c r="A9" s="112" t="s">
        <v>276</v>
      </c>
      <c r="B9" s="113" t="s">
        <v>277</v>
      </c>
      <c r="C9" s="114" t="s">
        <v>278</v>
      </c>
      <c r="D9" s="123" t="s">
        <v>279</v>
      </c>
      <c r="F9" t="s">
        <v>280</v>
      </c>
      <c r="G9" s="116" t="s">
        <v>281</v>
      </c>
      <c r="H9" s="62">
        <f>IF(H10=0,0,H12/H10)</f>
        <v>0</v>
      </c>
      <c r="J9" s="134" t="s">
        <v>282</v>
      </c>
      <c r="K9" s="135"/>
      <c r="M9" s="118" t="s">
        <v>283</v>
      </c>
      <c r="N9" s="119" t="s">
        <v>284</v>
      </c>
    </row>
    <row r="10" spans="1:14" ht="15.75" thickBot="1" x14ac:dyDescent="0.3">
      <c r="A10" s="128" t="s">
        <v>285</v>
      </c>
      <c r="B10" s="129" t="s">
        <v>285</v>
      </c>
      <c r="C10" s="132">
        <v>13</v>
      </c>
      <c r="D10" s="122"/>
      <c r="F10" t="s">
        <v>286</v>
      </c>
      <c r="G10" s="116" t="s">
        <v>287</v>
      </c>
      <c r="H10">
        <f>EFE!H7</f>
        <v>0</v>
      </c>
      <c r="I10" t="s">
        <v>288</v>
      </c>
      <c r="J10" s="136" t="s">
        <v>289</v>
      </c>
      <c r="K10" s="137" t="s">
        <v>290</v>
      </c>
      <c r="M10" s="120" t="s">
        <v>291</v>
      </c>
      <c r="N10" s="121" t="s">
        <v>292</v>
      </c>
    </row>
    <row r="11" spans="1:14" ht="15.75" thickBot="1" x14ac:dyDescent="0.3">
      <c r="A11" s="130" t="s">
        <v>283</v>
      </c>
      <c r="B11" s="131" t="s">
        <v>293</v>
      </c>
      <c r="C11" s="133">
        <v>11</v>
      </c>
      <c r="D11" s="122"/>
      <c r="F11" t="s">
        <v>294</v>
      </c>
      <c r="G11" s="117" t="s">
        <v>295</v>
      </c>
      <c r="J11" s="136" t="s">
        <v>296</v>
      </c>
      <c r="K11" s="137" t="s">
        <v>297</v>
      </c>
      <c r="M11" s="120" t="s">
        <v>280</v>
      </c>
      <c r="N11" s="121" t="s">
        <v>298</v>
      </c>
    </row>
    <row r="12" spans="1:14" ht="15.75" thickBot="1" x14ac:dyDescent="0.3">
      <c r="A12" s="130" t="s">
        <v>283</v>
      </c>
      <c r="B12" s="131" t="s">
        <v>299</v>
      </c>
      <c r="C12" s="133">
        <v>12</v>
      </c>
      <c r="D12" s="122"/>
      <c r="F12" t="s">
        <v>300</v>
      </c>
      <c r="G12" t="s">
        <v>158</v>
      </c>
      <c r="H12">
        <f>SUM(H13:H30)</f>
        <v>0</v>
      </c>
      <c r="J12" s="136" t="s">
        <v>301</v>
      </c>
      <c r="K12" s="137" t="s">
        <v>302</v>
      </c>
      <c r="M12" s="120" t="s">
        <v>294</v>
      </c>
      <c r="N12" s="121" t="s">
        <v>303</v>
      </c>
    </row>
    <row r="13" spans="1:14" ht="45.75" thickBot="1" x14ac:dyDescent="0.3">
      <c r="A13" s="130" t="s">
        <v>283</v>
      </c>
      <c r="B13" s="131" t="s">
        <v>304</v>
      </c>
      <c r="C13" s="133">
        <v>11</v>
      </c>
      <c r="D13" s="122"/>
      <c r="F13" t="s">
        <v>305</v>
      </c>
      <c r="G13" s="187" t="s">
        <v>160</v>
      </c>
      <c r="H13" s="186">
        <v>0</v>
      </c>
      <c r="J13" s="136" t="s">
        <v>306</v>
      </c>
      <c r="K13" s="137" t="s">
        <v>307</v>
      </c>
      <c r="M13" s="120" t="s">
        <v>308</v>
      </c>
      <c r="N13" s="121" t="s">
        <v>309</v>
      </c>
    </row>
    <row r="14" spans="1:14" ht="15.75" thickBot="1" x14ac:dyDescent="0.3">
      <c r="A14" s="130" t="s">
        <v>283</v>
      </c>
      <c r="B14" s="131" t="s">
        <v>310</v>
      </c>
      <c r="C14" s="133">
        <v>10</v>
      </c>
      <c r="D14" s="122"/>
      <c r="F14" t="s">
        <v>311</v>
      </c>
      <c r="G14" s="187" t="s">
        <v>162</v>
      </c>
      <c r="H14" s="186">
        <v>0</v>
      </c>
      <c r="J14" s="136" t="s">
        <v>312</v>
      </c>
      <c r="K14" s="137" t="s">
        <v>313</v>
      </c>
      <c r="M14" s="120" t="s">
        <v>305</v>
      </c>
      <c r="N14" s="121" t="s">
        <v>314</v>
      </c>
    </row>
    <row r="15" spans="1:14" ht="15.75" thickBot="1" x14ac:dyDescent="0.3">
      <c r="A15" s="130" t="s">
        <v>283</v>
      </c>
      <c r="B15" s="131" t="s">
        <v>315</v>
      </c>
      <c r="C15" s="133">
        <v>9</v>
      </c>
      <c r="D15" s="122"/>
      <c r="F15" t="s">
        <v>316</v>
      </c>
      <c r="G15" s="187"/>
      <c r="H15" s="186"/>
      <c r="J15" s="136" t="s">
        <v>317</v>
      </c>
      <c r="K15" s="137" t="s">
        <v>318</v>
      </c>
      <c r="M15" s="120" t="s">
        <v>300</v>
      </c>
      <c r="N15" s="121" t="s">
        <v>319</v>
      </c>
    </row>
    <row r="16" spans="1:14" ht="15.75" thickBot="1" x14ac:dyDescent="0.3">
      <c r="A16" s="130" t="s">
        <v>283</v>
      </c>
      <c r="B16" s="131" t="s">
        <v>320</v>
      </c>
      <c r="C16" s="133">
        <v>11</v>
      </c>
      <c r="D16" s="122"/>
      <c r="F16" t="s">
        <v>321</v>
      </c>
      <c r="G16" s="187"/>
      <c r="H16" s="186"/>
      <c r="M16" s="120" t="s">
        <v>321</v>
      </c>
      <c r="N16" s="121" t="s">
        <v>322</v>
      </c>
    </row>
    <row r="17" spans="1:14" ht="45.75" thickBot="1" x14ac:dyDescent="0.3">
      <c r="A17" s="130" t="s">
        <v>283</v>
      </c>
      <c r="B17" s="131" t="s">
        <v>323</v>
      </c>
      <c r="C17" s="133">
        <v>10</v>
      </c>
      <c r="D17" s="122"/>
      <c r="F17" t="s">
        <v>285</v>
      </c>
      <c r="G17" s="187"/>
      <c r="H17" s="186"/>
      <c r="J17" s="195" t="s">
        <v>324</v>
      </c>
      <c r="K17" s="195"/>
      <c r="M17" s="120" t="s">
        <v>325</v>
      </c>
      <c r="N17" s="121" t="s">
        <v>326</v>
      </c>
    </row>
    <row r="18" spans="1:14" ht="30.75" thickBot="1" x14ac:dyDescent="0.3">
      <c r="A18" s="130" t="s">
        <v>283</v>
      </c>
      <c r="B18" s="131" t="s">
        <v>327</v>
      </c>
      <c r="C18" s="133">
        <v>7</v>
      </c>
      <c r="D18" s="122"/>
      <c r="F18" t="s">
        <v>291</v>
      </c>
      <c r="G18" s="187"/>
      <c r="H18" s="186"/>
      <c r="J18" s="195"/>
      <c r="K18" s="195"/>
      <c r="M18" s="120" t="s">
        <v>286</v>
      </c>
      <c r="N18" s="121" t="s">
        <v>328</v>
      </c>
    </row>
    <row r="19" spans="1:14" ht="45.75" thickBot="1" x14ac:dyDescent="0.3">
      <c r="A19" s="130" t="s">
        <v>283</v>
      </c>
      <c r="B19" s="131" t="s">
        <v>329</v>
      </c>
      <c r="C19" s="133">
        <v>11</v>
      </c>
      <c r="D19" s="122"/>
      <c r="F19" t="s">
        <v>283</v>
      </c>
      <c r="G19" s="187"/>
      <c r="H19" s="186"/>
      <c r="J19" s="195"/>
      <c r="K19" s="195"/>
      <c r="M19" s="120" t="s">
        <v>316</v>
      </c>
      <c r="N19" s="121" t="s">
        <v>330</v>
      </c>
    </row>
    <row r="20" spans="1:14" ht="30.75" thickBot="1" x14ac:dyDescent="0.3">
      <c r="A20" s="130" t="s">
        <v>283</v>
      </c>
      <c r="B20" s="131" t="s">
        <v>331</v>
      </c>
      <c r="C20" s="133">
        <v>12</v>
      </c>
      <c r="D20" s="122"/>
      <c r="F20" t="s">
        <v>308</v>
      </c>
      <c r="G20" s="187"/>
      <c r="H20" s="186"/>
      <c r="J20" s="195" t="s">
        <v>332</v>
      </c>
      <c r="K20" s="231"/>
      <c r="M20" s="120" t="s">
        <v>311</v>
      </c>
      <c r="N20" s="121" t="s">
        <v>333</v>
      </c>
    </row>
    <row r="21" spans="1:14" ht="54.75" customHeight="1" thickBot="1" x14ac:dyDescent="0.3">
      <c r="A21" s="130" t="s">
        <v>283</v>
      </c>
      <c r="B21" s="131" t="s">
        <v>334</v>
      </c>
      <c r="C21" s="133">
        <v>10</v>
      </c>
      <c r="D21" s="122"/>
      <c r="F21" t="s">
        <v>335</v>
      </c>
      <c r="G21" s="187"/>
      <c r="H21" s="186"/>
      <c r="J21" s="231"/>
      <c r="K21" s="231"/>
      <c r="M21" s="120" t="s">
        <v>336</v>
      </c>
      <c r="N21" s="121" t="s">
        <v>337</v>
      </c>
    </row>
    <row r="22" spans="1:14" ht="17.649999999999999" customHeight="1" thickBot="1" x14ac:dyDescent="0.3">
      <c r="A22" s="130" t="s">
        <v>283</v>
      </c>
      <c r="B22" s="131" t="s">
        <v>338</v>
      </c>
      <c r="C22" s="133">
        <v>12</v>
      </c>
      <c r="D22" s="122"/>
      <c r="F22" t="s">
        <v>336</v>
      </c>
      <c r="G22" s="187"/>
      <c r="H22" s="186"/>
      <c r="J22" s="231"/>
      <c r="K22" s="231"/>
    </row>
    <row r="23" spans="1:14" ht="25.9" customHeight="1" thickBot="1" x14ac:dyDescent="0.3">
      <c r="A23" s="130" t="s">
        <v>283</v>
      </c>
      <c r="B23" s="131" t="s">
        <v>339</v>
      </c>
      <c r="C23" s="133">
        <v>10</v>
      </c>
      <c r="D23" s="122"/>
      <c r="G23" s="187"/>
      <c r="H23" s="186"/>
      <c r="J23" s="195" t="s">
        <v>340</v>
      </c>
      <c r="K23" s="195"/>
      <c r="M23" s="138" t="s">
        <v>341</v>
      </c>
    </row>
    <row r="24" spans="1:14" ht="25.9" customHeight="1" thickBot="1" x14ac:dyDescent="0.3">
      <c r="A24" s="130" t="s">
        <v>283</v>
      </c>
      <c r="B24" s="131" t="s">
        <v>342</v>
      </c>
      <c r="C24" s="133">
        <v>10</v>
      </c>
      <c r="D24" s="122"/>
      <c r="G24" s="187"/>
      <c r="H24" s="186"/>
      <c r="J24" s="195"/>
      <c r="K24" s="195"/>
      <c r="M24" s="138" t="s">
        <v>294</v>
      </c>
    </row>
    <row r="25" spans="1:14" ht="34.5" customHeight="1" thickBot="1" x14ac:dyDescent="0.3">
      <c r="A25" s="130" t="s">
        <v>283</v>
      </c>
      <c r="B25" s="131" t="s">
        <v>343</v>
      </c>
      <c r="C25" s="133">
        <v>10</v>
      </c>
      <c r="D25" s="122"/>
      <c r="G25" s="187"/>
      <c r="H25" s="186"/>
      <c r="J25" s="195"/>
      <c r="K25" s="195"/>
      <c r="M25" s="138" t="s">
        <v>308</v>
      </c>
    </row>
    <row r="26" spans="1:14" ht="14.65" customHeight="1" thickBot="1" x14ac:dyDescent="0.3">
      <c r="A26" s="130" t="s">
        <v>283</v>
      </c>
      <c r="B26" s="131" t="s">
        <v>344</v>
      </c>
      <c r="C26" s="133">
        <v>10</v>
      </c>
      <c r="D26" s="122"/>
      <c r="G26" s="187"/>
      <c r="H26" s="186"/>
      <c r="J26" s="195" t="s">
        <v>345</v>
      </c>
      <c r="K26" s="195"/>
      <c r="M26" s="138" t="s">
        <v>311</v>
      </c>
    </row>
    <row r="27" spans="1:14" ht="27" customHeight="1" thickBot="1" x14ac:dyDescent="0.3">
      <c r="A27" s="130" t="s">
        <v>283</v>
      </c>
      <c r="B27" s="131" t="s">
        <v>346</v>
      </c>
      <c r="C27" s="133">
        <v>11</v>
      </c>
      <c r="D27" s="122"/>
      <c r="G27" s="187"/>
      <c r="H27" s="186"/>
      <c r="J27" s="195"/>
      <c r="K27" s="195"/>
    </row>
    <row r="28" spans="1:14" ht="27" customHeight="1" thickBot="1" x14ac:dyDescent="0.3">
      <c r="A28" s="130" t="s">
        <v>283</v>
      </c>
      <c r="B28" s="131" t="s">
        <v>347</v>
      </c>
      <c r="C28" s="133">
        <v>9</v>
      </c>
      <c r="D28" s="122"/>
      <c r="G28" s="187"/>
      <c r="H28" s="186"/>
      <c r="J28" s="195"/>
      <c r="K28" s="195"/>
    </row>
    <row r="29" spans="1:14" ht="27" customHeight="1" thickBot="1" x14ac:dyDescent="0.3">
      <c r="A29" s="130" t="s">
        <v>283</v>
      </c>
      <c r="B29" s="131" t="s">
        <v>348</v>
      </c>
      <c r="C29" s="133">
        <v>9</v>
      </c>
      <c r="D29" s="122"/>
      <c r="G29" s="187"/>
      <c r="H29" s="186"/>
      <c r="J29" s="195"/>
      <c r="K29" s="195"/>
    </row>
    <row r="30" spans="1:14" ht="29.85" customHeight="1" thickBot="1" x14ac:dyDescent="0.3">
      <c r="A30" s="128" t="s">
        <v>283</v>
      </c>
      <c r="B30" s="129" t="s">
        <v>349</v>
      </c>
      <c r="C30" s="129">
        <v>9</v>
      </c>
      <c r="D30" s="122"/>
      <c r="G30" s="187"/>
      <c r="H30" s="186"/>
      <c r="J30" s="195"/>
      <c r="K30" s="195"/>
    </row>
    <row r="31" spans="1:14" ht="29.85" customHeight="1" thickBot="1" x14ac:dyDescent="0.3">
      <c r="A31" s="130" t="s">
        <v>283</v>
      </c>
      <c r="B31" s="131" t="s">
        <v>350</v>
      </c>
      <c r="C31" s="131">
        <v>10</v>
      </c>
      <c r="D31" s="122"/>
      <c r="G31" s="163"/>
      <c r="H31" s="164"/>
      <c r="J31" s="195"/>
      <c r="K31" s="195"/>
    </row>
    <row r="32" spans="1:14" ht="29.85" customHeight="1" thickBot="1" x14ac:dyDescent="0.3">
      <c r="A32" s="130" t="s">
        <v>283</v>
      </c>
      <c r="B32" s="131" t="s">
        <v>351</v>
      </c>
      <c r="C32" s="131">
        <v>12</v>
      </c>
      <c r="D32" s="122"/>
      <c r="G32" s="164"/>
      <c r="H32" s="164"/>
      <c r="J32" s="195"/>
      <c r="K32" s="195"/>
    </row>
    <row r="33" spans="1:11" ht="15.75" thickBot="1" x14ac:dyDescent="0.3">
      <c r="A33" s="130" t="s">
        <v>283</v>
      </c>
      <c r="B33" s="131" t="s">
        <v>352</v>
      </c>
      <c r="C33" s="131">
        <v>8</v>
      </c>
      <c r="D33" s="122"/>
      <c r="G33" s="164"/>
      <c r="H33" s="164"/>
      <c r="J33" s="195"/>
      <c r="K33" s="195"/>
    </row>
    <row r="34" spans="1:11" ht="15.75" thickBot="1" x14ac:dyDescent="0.3">
      <c r="A34" s="130" t="s">
        <v>283</v>
      </c>
      <c r="B34" s="131" t="s">
        <v>353</v>
      </c>
      <c r="C34" s="131">
        <v>10</v>
      </c>
      <c r="D34" s="122"/>
      <c r="G34" s="164"/>
      <c r="H34" s="164"/>
    </row>
    <row r="35" spans="1:11" ht="15.75" thickBot="1" x14ac:dyDescent="0.3">
      <c r="A35" s="130" t="s">
        <v>283</v>
      </c>
      <c r="B35" s="131" t="s">
        <v>354</v>
      </c>
      <c r="C35" s="131">
        <v>9</v>
      </c>
      <c r="D35" s="122"/>
      <c r="G35" s="164"/>
      <c r="H35" s="164"/>
    </row>
    <row r="36" spans="1:11" ht="15.75" thickBot="1" x14ac:dyDescent="0.3">
      <c r="A36" s="130" t="s">
        <v>283</v>
      </c>
      <c r="B36" s="131" t="s">
        <v>355</v>
      </c>
      <c r="C36" s="131">
        <v>7</v>
      </c>
      <c r="D36" s="122"/>
      <c r="G36" s="164"/>
      <c r="H36" s="164"/>
    </row>
    <row r="37" spans="1:11" ht="15.75" thickBot="1" x14ac:dyDescent="0.3">
      <c r="A37" s="130" t="s">
        <v>280</v>
      </c>
      <c r="B37" s="131" t="s">
        <v>356</v>
      </c>
      <c r="C37" s="131">
        <v>5</v>
      </c>
      <c r="D37" s="122" t="s">
        <v>357</v>
      </c>
      <c r="G37" s="164"/>
      <c r="H37" s="164"/>
    </row>
    <row r="38" spans="1:11" ht="15.75" thickBot="1" x14ac:dyDescent="0.3">
      <c r="A38" s="130" t="s">
        <v>280</v>
      </c>
      <c r="B38" s="131" t="s">
        <v>358</v>
      </c>
      <c r="C38" s="131">
        <v>9</v>
      </c>
      <c r="D38" s="122"/>
      <c r="G38" s="164"/>
      <c r="H38" s="164"/>
    </row>
    <row r="39" spans="1:11" ht="15.75" thickBot="1" x14ac:dyDescent="0.3">
      <c r="A39" s="130" t="s">
        <v>280</v>
      </c>
      <c r="B39" s="131" t="s">
        <v>359</v>
      </c>
      <c r="C39" s="131">
        <v>9</v>
      </c>
      <c r="D39" s="122"/>
      <c r="G39" s="164"/>
      <c r="H39" s="164"/>
    </row>
    <row r="40" spans="1:11" ht="15.75" thickBot="1" x14ac:dyDescent="0.3">
      <c r="A40" s="130" t="s">
        <v>280</v>
      </c>
      <c r="B40" s="131" t="s">
        <v>360</v>
      </c>
      <c r="C40" s="131">
        <v>5</v>
      </c>
      <c r="D40" s="122" t="s">
        <v>357</v>
      </c>
      <c r="G40" s="164"/>
      <c r="H40" s="164"/>
    </row>
    <row r="41" spans="1:11" ht="15.75" thickBot="1" x14ac:dyDescent="0.3">
      <c r="A41" s="130" t="s">
        <v>280</v>
      </c>
      <c r="B41" s="131" t="s">
        <v>361</v>
      </c>
      <c r="C41" s="131">
        <v>10</v>
      </c>
      <c r="D41" s="122"/>
      <c r="G41" s="164"/>
      <c r="H41" s="164"/>
    </row>
    <row r="42" spans="1:11" ht="15.75" thickBot="1" x14ac:dyDescent="0.3">
      <c r="A42" s="130" t="s">
        <v>280</v>
      </c>
      <c r="B42" s="131" t="s">
        <v>362</v>
      </c>
      <c r="C42" s="131">
        <v>9</v>
      </c>
      <c r="D42" s="122"/>
      <c r="G42" s="164"/>
      <c r="H42" s="164"/>
    </row>
    <row r="43" spans="1:11" ht="15.75" thickBot="1" x14ac:dyDescent="0.3">
      <c r="A43" s="130" t="s">
        <v>280</v>
      </c>
      <c r="B43" s="131" t="s">
        <v>363</v>
      </c>
      <c r="C43" s="131">
        <v>6</v>
      </c>
      <c r="D43" s="122" t="s">
        <v>357</v>
      </c>
      <c r="G43" s="164"/>
      <c r="H43" s="164"/>
    </row>
    <row r="44" spans="1:11" ht="15.75" thickBot="1" x14ac:dyDescent="0.3">
      <c r="A44" s="130" t="s">
        <v>280</v>
      </c>
      <c r="B44" s="131" t="s">
        <v>364</v>
      </c>
      <c r="C44" s="131">
        <v>5</v>
      </c>
      <c r="D44" s="122"/>
      <c r="G44" s="164"/>
      <c r="H44" s="164"/>
    </row>
    <row r="45" spans="1:11" ht="15.75" thickBot="1" x14ac:dyDescent="0.3">
      <c r="A45" s="130" t="s">
        <v>280</v>
      </c>
      <c r="B45" s="131" t="s">
        <v>365</v>
      </c>
      <c r="C45" s="131">
        <v>5</v>
      </c>
      <c r="D45" s="122"/>
      <c r="G45" s="164"/>
      <c r="H45" s="164"/>
    </row>
    <row r="46" spans="1:11" ht="15.75" thickBot="1" x14ac:dyDescent="0.3">
      <c r="A46" s="130" t="s">
        <v>280</v>
      </c>
      <c r="B46" s="131" t="s">
        <v>366</v>
      </c>
      <c r="C46" s="131">
        <v>4</v>
      </c>
      <c r="D46" s="122" t="s">
        <v>357</v>
      </c>
      <c r="G46" s="164"/>
      <c r="H46" s="164"/>
    </row>
    <row r="47" spans="1:11" ht="15.75" thickBot="1" x14ac:dyDescent="0.3">
      <c r="A47" s="130" t="s">
        <v>280</v>
      </c>
      <c r="B47" s="131" t="s">
        <v>367</v>
      </c>
      <c r="C47" s="131">
        <v>4</v>
      </c>
      <c r="D47" s="122"/>
      <c r="G47" s="164"/>
      <c r="H47" s="164"/>
    </row>
    <row r="48" spans="1:11" ht="15.75" thickBot="1" x14ac:dyDescent="0.3">
      <c r="A48" s="130" t="s">
        <v>280</v>
      </c>
      <c r="B48" s="131" t="s">
        <v>368</v>
      </c>
      <c r="C48" s="131">
        <v>6</v>
      </c>
      <c r="D48" s="122"/>
      <c r="G48" s="164"/>
      <c r="H48" s="164"/>
    </row>
    <row r="49" spans="1:8" ht="15.75" thickBot="1" x14ac:dyDescent="0.3">
      <c r="A49" s="130" t="s">
        <v>280</v>
      </c>
      <c r="B49" s="131" t="s">
        <v>369</v>
      </c>
      <c r="C49" s="131">
        <v>7</v>
      </c>
      <c r="D49" s="122"/>
      <c r="G49" s="164"/>
      <c r="H49" s="164"/>
    </row>
    <row r="50" spans="1:8" ht="15.75" thickBot="1" x14ac:dyDescent="0.3">
      <c r="A50" s="128" t="s">
        <v>280</v>
      </c>
      <c r="B50" s="129" t="s">
        <v>370</v>
      </c>
      <c r="C50" s="129">
        <v>10</v>
      </c>
      <c r="D50" s="122"/>
      <c r="G50" s="164"/>
      <c r="H50" s="164"/>
    </row>
    <row r="51" spans="1:8" ht="15.75" thickBot="1" x14ac:dyDescent="0.3">
      <c r="A51" s="130" t="s">
        <v>280</v>
      </c>
      <c r="B51" s="131" t="s">
        <v>371</v>
      </c>
      <c r="C51" s="131">
        <v>4</v>
      </c>
      <c r="D51" s="122"/>
      <c r="G51" s="164"/>
      <c r="H51" s="164"/>
    </row>
    <row r="52" spans="1:8" ht="15.75" thickBot="1" x14ac:dyDescent="0.3">
      <c r="A52" s="130" t="s">
        <v>280</v>
      </c>
      <c r="B52" s="131" t="s">
        <v>372</v>
      </c>
      <c r="C52" s="131">
        <v>3</v>
      </c>
      <c r="D52" s="122"/>
      <c r="G52" s="164"/>
      <c r="H52" s="164"/>
    </row>
    <row r="53" spans="1:8" ht="15.75" thickBot="1" x14ac:dyDescent="0.3">
      <c r="A53" s="130" t="s">
        <v>280</v>
      </c>
      <c r="B53" s="131" t="s">
        <v>373</v>
      </c>
      <c r="C53" s="131">
        <v>6</v>
      </c>
      <c r="D53" s="122"/>
      <c r="G53" s="164"/>
      <c r="H53" s="164"/>
    </row>
    <row r="54" spans="1:8" ht="15.75" thickBot="1" x14ac:dyDescent="0.3">
      <c r="A54" s="130" t="s">
        <v>291</v>
      </c>
      <c r="B54" s="131" t="s">
        <v>374</v>
      </c>
      <c r="C54" s="131">
        <v>3</v>
      </c>
      <c r="D54" s="122"/>
      <c r="G54" s="164"/>
      <c r="H54" s="164"/>
    </row>
    <row r="55" spans="1:8" ht="15.75" thickBot="1" x14ac:dyDescent="0.3">
      <c r="A55" s="130" t="s">
        <v>291</v>
      </c>
      <c r="B55" s="131" t="s">
        <v>375</v>
      </c>
      <c r="C55" s="131">
        <v>4</v>
      </c>
      <c r="D55" s="122"/>
      <c r="G55" s="164"/>
      <c r="H55" s="164"/>
    </row>
    <row r="56" spans="1:8" ht="15.75" thickBot="1" x14ac:dyDescent="0.3">
      <c r="A56" s="130" t="s">
        <v>291</v>
      </c>
      <c r="B56" s="131" t="s">
        <v>376</v>
      </c>
      <c r="C56" s="131">
        <v>4</v>
      </c>
      <c r="D56" s="122" t="s">
        <v>357</v>
      </c>
      <c r="G56" s="164"/>
      <c r="H56" s="164"/>
    </row>
    <row r="57" spans="1:8" ht="15.75" thickBot="1" x14ac:dyDescent="0.3">
      <c r="A57" s="130" t="s">
        <v>291</v>
      </c>
      <c r="B57" s="131" t="s">
        <v>377</v>
      </c>
      <c r="C57" s="131">
        <v>1</v>
      </c>
      <c r="D57" s="122"/>
      <c r="G57" s="164"/>
      <c r="H57" s="164"/>
    </row>
    <row r="58" spans="1:8" ht="15.75" thickBot="1" x14ac:dyDescent="0.3">
      <c r="A58" s="130" t="s">
        <v>291</v>
      </c>
      <c r="B58" s="131" t="s">
        <v>378</v>
      </c>
      <c r="C58" s="131">
        <v>8</v>
      </c>
      <c r="D58" s="122"/>
      <c r="G58" s="164"/>
      <c r="H58" s="164"/>
    </row>
    <row r="59" spans="1:8" ht="15.75" thickBot="1" x14ac:dyDescent="0.3">
      <c r="A59" s="130" t="s">
        <v>291</v>
      </c>
      <c r="B59" s="131" t="s">
        <v>379</v>
      </c>
      <c r="C59" s="131">
        <v>7</v>
      </c>
      <c r="D59" s="122"/>
      <c r="G59" s="164"/>
      <c r="H59" s="164"/>
    </row>
    <row r="60" spans="1:8" ht="15.75" thickBot="1" x14ac:dyDescent="0.3">
      <c r="A60" s="130" t="s">
        <v>291</v>
      </c>
      <c r="B60" s="131" t="s">
        <v>380</v>
      </c>
      <c r="C60" s="131">
        <v>5</v>
      </c>
      <c r="D60" s="122" t="s">
        <v>357</v>
      </c>
      <c r="G60" s="164"/>
      <c r="H60" s="164"/>
    </row>
    <row r="61" spans="1:8" ht="15.75" thickBot="1" x14ac:dyDescent="0.3">
      <c r="A61" s="130" t="s">
        <v>291</v>
      </c>
      <c r="B61" s="131" t="s">
        <v>381</v>
      </c>
      <c r="C61" s="131">
        <v>7</v>
      </c>
      <c r="D61" s="122"/>
      <c r="G61" s="164"/>
      <c r="H61" s="164"/>
    </row>
    <row r="62" spans="1:8" ht="15.75" thickBot="1" x14ac:dyDescent="0.3">
      <c r="A62" s="130" t="s">
        <v>291</v>
      </c>
      <c r="B62" s="131" t="s">
        <v>382</v>
      </c>
      <c r="C62" s="131">
        <v>7</v>
      </c>
      <c r="D62" s="122"/>
      <c r="G62" s="164"/>
      <c r="H62" s="164"/>
    </row>
    <row r="63" spans="1:8" ht="15.75" thickBot="1" x14ac:dyDescent="0.3">
      <c r="A63" s="130" t="s">
        <v>291</v>
      </c>
      <c r="B63" s="131" t="s">
        <v>383</v>
      </c>
      <c r="C63" s="131">
        <v>3</v>
      </c>
      <c r="D63" s="122"/>
      <c r="G63" s="164"/>
      <c r="H63" s="164"/>
    </row>
    <row r="64" spans="1:8" ht="15.75" thickBot="1" x14ac:dyDescent="0.3">
      <c r="A64" s="130" t="s">
        <v>291</v>
      </c>
      <c r="B64" s="131" t="s">
        <v>384</v>
      </c>
      <c r="C64" s="131">
        <v>6</v>
      </c>
      <c r="D64" s="122"/>
      <c r="G64" s="164"/>
      <c r="H64" s="164"/>
    </row>
    <row r="65" spans="1:8" ht="15.75" thickBot="1" x14ac:dyDescent="0.3">
      <c r="A65" s="130" t="s">
        <v>291</v>
      </c>
      <c r="B65" s="131" t="s">
        <v>385</v>
      </c>
      <c r="C65" s="131">
        <v>4</v>
      </c>
      <c r="D65" s="122"/>
      <c r="G65" s="164"/>
      <c r="H65" s="164"/>
    </row>
    <row r="66" spans="1:8" ht="15.75" thickBot="1" x14ac:dyDescent="0.3">
      <c r="A66" s="130" t="s">
        <v>291</v>
      </c>
      <c r="B66" s="131" t="s">
        <v>386</v>
      </c>
      <c r="C66" s="131">
        <v>6</v>
      </c>
      <c r="D66" s="122"/>
      <c r="G66" s="164"/>
      <c r="H66" s="164"/>
    </row>
    <row r="67" spans="1:8" ht="15.75" thickBot="1" x14ac:dyDescent="0.3">
      <c r="A67" s="130" t="s">
        <v>291</v>
      </c>
      <c r="B67" s="131" t="s">
        <v>387</v>
      </c>
      <c r="C67" s="131">
        <v>5</v>
      </c>
      <c r="D67" s="122" t="s">
        <v>357</v>
      </c>
      <c r="G67" s="164"/>
      <c r="H67" s="164"/>
    </row>
    <row r="68" spans="1:8" ht="15.75" thickBot="1" x14ac:dyDescent="0.3">
      <c r="A68" s="130" t="s">
        <v>291</v>
      </c>
      <c r="B68" s="131" t="s">
        <v>388</v>
      </c>
      <c r="C68" s="131">
        <v>9</v>
      </c>
      <c r="D68" s="122"/>
      <c r="G68" s="164"/>
      <c r="H68" s="164"/>
    </row>
    <row r="69" spans="1:8" ht="15.75" thickBot="1" x14ac:dyDescent="0.3">
      <c r="A69" s="130" t="s">
        <v>294</v>
      </c>
      <c r="B69" s="131" t="s">
        <v>389</v>
      </c>
      <c r="C69" s="131">
        <v>8</v>
      </c>
      <c r="D69" s="122"/>
      <c r="G69" s="164"/>
      <c r="H69" s="164"/>
    </row>
    <row r="70" spans="1:8" ht="15.75" thickBot="1" x14ac:dyDescent="0.3">
      <c r="A70" s="130" t="s">
        <v>294</v>
      </c>
      <c r="B70" s="131" t="s">
        <v>390</v>
      </c>
      <c r="C70" s="131">
        <v>7</v>
      </c>
      <c r="D70" s="122"/>
      <c r="G70" s="164"/>
      <c r="H70" s="164"/>
    </row>
    <row r="71" spans="1:8" ht="15.75" thickBot="1" x14ac:dyDescent="0.3">
      <c r="A71" s="130" t="s">
        <v>294</v>
      </c>
      <c r="B71" s="131" t="s">
        <v>391</v>
      </c>
      <c r="C71" s="131">
        <v>10</v>
      </c>
      <c r="D71" s="122"/>
      <c r="G71" s="164"/>
      <c r="H71" s="164"/>
    </row>
    <row r="72" spans="1:8" ht="15.75" thickBot="1" x14ac:dyDescent="0.3">
      <c r="A72" s="130" t="s">
        <v>294</v>
      </c>
      <c r="B72" s="131" t="s">
        <v>392</v>
      </c>
      <c r="C72" s="131">
        <v>0</v>
      </c>
      <c r="D72" s="122" t="s">
        <v>357</v>
      </c>
      <c r="G72" s="164"/>
      <c r="H72" s="164"/>
    </row>
    <row r="73" spans="1:8" ht="15.75" thickBot="1" x14ac:dyDescent="0.3">
      <c r="A73" s="130" t="s">
        <v>294</v>
      </c>
      <c r="B73" s="131" t="s">
        <v>393</v>
      </c>
      <c r="C73" s="131">
        <v>10</v>
      </c>
      <c r="D73" s="122"/>
      <c r="G73" s="164"/>
      <c r="H73" s="164"/>
    </row>
    <row r="74" spans="1:8" ht="15.75" thickBot="1" x14ac:dyDescent="0.3">
      <c r="A74" s="130" t="s">
        <v>294</v>
      </c>
      <c r="B74" s="131" t="s">
        <v>394</v>
      </c>
      <c r="C74" s="131">
        <v>9</v>
      </c>
      <c r="D74" s="122" t="s">
        <v>357</v>
      </c>
      <c r="G74" s="164"/>
      <c r="H74" s="164"/>
    </row>
    <row r="75" spans="1:8" ht="15.75" thickBot="1" x14ac:dyDescent="0.3">
      <c r="A75" s="130" t="s">
        <v>294</v>
      </c>
      <c r="B75" s="131" t="s">
        <v>395</v>
      </c>
      <c r="C75" s="131">
        <v>5</v>
      </c>
      <c r="D75" s="122" t="s">
        <v>357</v>
      </c>
      <c r="G75" s="164"/>
      <c r="H75" s="164"/>
    </row>
    <row r="76" spans="1:8" ht="15.75" thickBot="1" x14ac:dyDescent="0.3">
      <c r="A76" s="130" t="s">
        <v>308</v>
      </c>
      <c r="B76" s="131" t="s">
        <v>396</v>
      </c>
      <c r="C76" s="131">
        <v>7</v>
      </c>
      <c r="D76" s="122"/>
      <c r="G76" s="164"/>
      <c r="H76" s="164"/>
    </row>
    <row r="77" spans="1:8" ht="15.75" thickBot="1" x14ac:dyDescent="0.3">
      <c r="A77" s="130" t="s">
        <v>308</v>
      </c>
      <c r="B77" s="131" t="s">
        <v>397</v>
      </c>
      <c r="C77" s="131">
        <v>4</v>
      </c>
      <c r="D77" s="122" t="s">
        <v>357</v>
      </c>
      <c r="G77" s="164"/>
      <c r="H77" s="164"/>
    </row>
    <row r="78" spans="1:8" ht="15.75" thickBot="1" x14ac:dyDescent="0.3">
      <c r="A78" s="130" t="s">
        <v>308</v>
      </c>
      <c r="B78" s="131" t="s">
        <v>398</v>
      </c>
      <c r="C78" s="131">
        <v>7</v>
      </c>
      <c r="D78" s="122" t="s">
        <v>357</v>
      </c>
      <c r="G78" s="164"/>
      <c r="H78" s="164"/>
    </row>
    <row r="79" spans="1:8" ht="15.75" thickBot="1" x14ac:dyDescent="0.3">
      <c r="A79" s="130" t="s">
        <v>308</v>
      </c>
      <c r="B79" s="131" t="s">
        <v>399</v>
      </c>
      <c r="C79" s="131">
        <v>12</v>
      </c>
      <c r="D79" s="122" t="s">
        <v>357</v>
      </c>
      <c r="G79" s="164"/>
      <c r="H79" s="164"/>
    </row>
    <row r="80" spans="1:8" ht="15.75" thickBot="1" x14ac:dyDescent="0.3">
      <c r="A80" s="130" t="s">
        <v>308</v>
      </c>
      <c r="B80" s="131" t="s">
        <v>400</v>
      </c>
      <c r="C80" s="131">
        <v>10</v>
      </c>
      <c r="D80" s="122" t="s">
        <v>357</v>
      </c>
      <c r="G80" s="164"/>
      <c r="H80" s="164"/>
    </row>
    <row r="81" spans="1:8" ht="15.75" thickBot="1" x14ac:dyDescent="0.3">
      <c r="A81" s="130" t="s">
        <v>308</v>
      </c>
      <c r="B81" s="131" t="s">
        <v>401</v>
      </c>
      <c r="C81" s="131">
        <v>5</v>
      </c>
      <c r="D81" s="122" t="s">
        <v>357</v>
      </c>
      <c r="G81" s="164"/>
      <c r="H81" s="164"/>
    </row>
    <row r="82" spans="1:8" ht="15.75" thickBot="1" x14ac:dyDescent="0.3">
      <c r="A82" s="130" t="s">
        <v>308</v>
      </c>
      <c r="B82" s="131" t="s">
        <v>402</v>
      </c>
      <c r="C82" s="131">
        <v>7</v>
      </c>
      <c r="D82" s="122" t="s">
        <v>357</v>
      </c>
      <c r="G82" s="164"/>
      <c r="H82" s="164"/>
    </row>
    <row r="83" spans="1:8" ht="15.75" thickBot="1" x14ac:dyDescent="0.3">
      <c r="A83" s="130" t="s">
        <v>308</v>
      </c>
      <c r="B83" s="131" t="s">
        <v>403</v>
      </c>
      <c r="C83" s="131">
        <v>10</v>
      </c>
      <c r="D83" s="122" t="s">
        <v>357</v>
      </c>
      <c r="G83" s="164"/>
      <c r="H83" s="164"/>
    </row>
    <row r="84" spans="1:8" ht="15.75" thickBot="1" x14ac:dyDescent="0.3">
      <c r="A84" s="130" t="s">
        <v>308</v>
      </c>
      <c r="B84" s="131" t="s">
        <v>404</v>
      </c>
      <c r="C84" s="131">
        <v>8</v>
      </c>
      <c r="D84" s="122" t="s">
        <v>357</v>
      </c>
      <c r="G84" s="164"/>
      <c r="H84" s="164"/>
    </row>
    <row r="85" spans="1:8" ht="15.75" thickBot="1" x14ac:dyDescent="0.3">
      <c r="A85" s="130" t="s">
        <v>308</v>
      </c>
      <c r="B85" s="131" t="s">
        <v>405</v>
      </c>
      <c r="C85" s="131">
        <v>7</v>
      </c>
      <c r="D85" s="122" t="s">
        <v>357</v>
      </c>
      <c r="G85" s="164"/>
      <c r="H85" s="164"/>
    </row>
    <row r="86" spans="1:8" ht="15.75" thickBot="1" x14ac:dyDescent="0.3">
      <c r="A86" s="130" t="s">
        <v>308</v>
      </c>
      <c r="B86" s="131" t="s">
        <v>406</v>
      </c>
      <c r="C86" s="131">
        <v>9</v>
      </c>
      <c r="D86" s="122"/>
      <c r="G86" s="164"/>
      <c r="H86" s="164"/>
    </row>
    <row r="87" spans="1:8" ht="15.75" thickBot="1" x14ac:dyDescent="0.3">
      <c r="A87" s="130" t="s">
        <v>308</v>
      </c>
      <c r="B87" s="131" t="s">
        <v>407</v>
      </c>
      <c r="C87" s="131">
        <v>2</v>
      </c>
      <c r="D87" s="122" t="s">
        <v>357</v>
      </c>
      <c r="G87" s="164"/>
      <c r="H87" s="164"/>
    </row>
    <row r="88" spans="1:8" ht="15.75" thickBot="1" x14ac:dyDescent="0.3">
      <c r="A88" s="130" t="s">
        <v>308</v>
      </c>
      <c r="B88" s="131" t="s">
        <v>408</v>
      </c>
      <c r="C88" s="131">
        <v>6</v>
      </c>
      <c r="D88" s="122" t="s">
        <v>357</v>
      </c>
      <c r="G88" s="164"/>
      <c r="H88" s="164"/>
    </row>
    <row r="89" spans="1:8" ht="15.75" thickBot="1" x14ac:dyDescent="0.3">
      <c r="A89" s="130" t="s">
        <v>308</v>
      </c>
      <c r="B89" s="131" t="s">
        <v>409</v>
      </c>
      <c r="C89" s="131">
        <v>6</v>
      </c>
      <c r="D89" s="122" t="s">
        <v>357</v>
      </c>
      <c r="G89" s="164"/>
      <c r="H89" s="164"/>
    </row>
    <row r="90" spans="1:8" ht="15.75" thickBot="1" x14ac:dyDescent="0.3">
      <c r="A90" s="130" t="s">
        <v>308</v>
      </c>
      <c r="B90" s="131" t="s">
        <v>410</v>
      </c>
      <c r="C90" s="131">
        <v>5</v>
      </c>
      <c r="D90" s="122" t="s">
        <v>357</v>
      </c>
      <c r="G90" s="164"/>
      <c r="H90" s="164"/>
    </row>
    <row r="91" spans="1:8" ht="15.75" thickBot="1" x14ac:dyDescent="0.3">
      <c r="A91" s="130" t="s">
        <v>308</v>
      </c>
      <c r="B91" s="131" t="s">
        <v>411</v>
      </c>
      <c r="C91" s="131">
        <v>5</v>
      </c>
      <c r="D91" s="122" t="s">
        <v>357</v>
      </c>
      <c r="G91" s="164"/>
      <c r="H91" s="164"/>
    </row>
    <row r="92" spans="1:8" ht="15.75" thickBot="1" x14ac:dyDescent="0.3">
      <c r="A92" s="128" t="s">
        <v>305</v>
      </c>
      <c r="B92" s="129" t="s">
        <v>412</v>
      </c>
      <c r="C92" s="129">
        <v>7</v>
      </c>
      <c r="D92" s="122"/>
      <c r="G92" s="164"/>
      <c r="H92" s="164"/>
    </row>
    <row r="93" spans="1:8" ht="15.75" thickBot="1" x14ac:dyDescent="0.3">
      <c r="A93" s="130" t="s">
        <v>305</v>
      </c>
      <c r="B93" s="131" t="s">
        <v>413</v>
      </c>
      <c r="C93" s="131">
        <v>12</v>
      </c>
      <c r="D93" s="122" t="s">
        <v>357</v>
      </c>
      <c r="G93" s="164"/>
      <c r="H93" s="164"/>
    </row>
    <row r="94" spans="1:8" ht="15.75" thickBot="1" x14ac:dyDescent="0.3">
      <c r="A94" s="130" t="s">
        <v>305</v>
      </c>
      <c r="B94" s="131" t="s">
        <v>414</v>
      </c>
      <c r="C94" s="131">
        <v>6</v>
      </c>
      <c r="D94" s="122"/>
      <c r="G94" s="164"/>
      <c r="H94" s="164"/>
    </row>
    <row r="95" spans="1:8" ht="15.75" thickBot="1" x14ac:dyDescent="0.3">
      <c r="A95" s="130" t="s">
        <v>305</v>
      </c>
      <c r="B95" s="131" t="s">
        <v>415</v>
      </c>
      <c r="C95" s="131">
        <v>3</v>
      </c>
      <c r="D95" s="122"/>
      <c r="G95" s="164"/>
      <c r="H95" s="164"/>
    </row>
    <row r="96" spans="1:8" ht="15.75" thickBot="1" x14ac:dyDescent="0.3">
      <c r="A96" s="130" t="s">
        <v>305</v>
      </c>
      <c r="B96" s="131" t="s">
        <v>416</v>
      </c>
      <c r="C96" s="131">
        <v>9</v>
      </c>
      <c r="D96" s="122"/>
      <c r="G96" s="164"/>
      <c r="H96" s="164"/>
    </row>
    <row r="97" spans="1:8" ht="15.75" thickBot="1" x14ac:dyDescent="0.3">
      <c r="A97" s="130" t="s">
        <v>305</v>
      </c>
      <c r="B97" s="131" t="s">
        <v>417</v>
      </c>
      <c r="C97" s="131">
        <v>5</v>
      </c>
      <c r="D97" s="122" t="s">
        <v>357</v>
      </c>
      <c r="G97" s="164"/>
      <c r="H97" s="164"/>
    </row>
    <row r="98" spans="1:8" ht="15.75" thickBot="1" x14ac:dyDescent="0.3">
      <c r="A98" s="130" t="s">
        <v>305</v>
      </c>
      <c r="B98" s="131" t="s">
        <v>418</v>
      </c>
      <c r="C98" s="131">
        <v>4</v>
      </c>
      <c r="D98" s="122" t="s">
        <v>357</v>
      </c>
      <c r="G98" s="164"/>
      <c r="H98" s="164"/>
    </row>
    <row r="99" spans="1:8" ht="15.75" thickBot="1" x14ac:dyDescent="0.3">
      <c r="A99" s="130" t="s">
        <v>305</v>
      </c>
      <c r="B99" s="131" t="s">
        <v>419</v>
      </c>
      <c r="C99" s="131">
        <v>5</v>
      </c>
      <c r="D99" s="122" t="s">
        <v>357</v>
      </c>
      <c r="G99" s="164"/>
      <c r="H99" s="164"/>
    </row>
    <row r="100" spans="1:8" ht="15.75" thickBot="1" x14ac:dyDescent="0.3">
      <c r="A100" s="130" t="s">
        <v>305</v>
      </c>
      <c r="B100" s="131" t="s">
        <v>420</v>
      </c>
      <c r="C100" s="131">
        <v>8</v>
      </c>
      <c r="D100" s="122"/>
      <c r="G100" s="164"/>
      <c r="H100" s="164"/>
    </row>
    <row r="101" spans="1:8" ht="15.75" thickBot="1" x14ac:dyDescent="0.3">
      <c r="A101" s="130" t="s">
        <v>305</v>
      </c>
      <c r="B101" s="131" t="s">
        <v>421</v>
      </c>
      <c r="C101" s="131">
        <v>6</v>
      </c>
      <c r="D101" s="122"/>
      <c r="G101" s="164"/>
      <c r="H101" s="164"/>
    </row>
    <row r="102" spans="1:8" ht="23.25" thickBot="1" x14ac:dyDescent="0.3">
      <c r="A102" s="130" t="s">
        <v>300</v>
      </c>
      <c r="B102" s="131" t="s">
        <v>422</v>
      </c>
      <c r="C102" s="131">
        <v>7</v>
      </c>
      <c r="D102" s="122" t="s">
        <v>357</v>
      </c>
      <c r="G102" s="164"/>
      <c r="H102" s="164"/>
    </row>
    <row r="103" spans="1:8" ht="23.25" thickBot="1" x14ac:dyDescent="0.3">
      <c r="A103" s="130" t="s">
        <v>300</v>
      </c>
      <c r="B103" s="131" t="s">
        <v>423</v>
      </c>
      <c r="C103" s="131">
        <v>5</v>
      </c>
      <c r="D103" s="122"/>
      <c r="G103" s="164"/>
      <c r="H103" s="164"/>
    </row>
    <row r="104" spans="1:8" ht="23.25" thickBot="1" x14ac:dyDescent="0.3">
      <c r="A104" s="130" t="s">
        <v>300</v>
      </c>
      <c r="B104" s="131" t="s">
        <v>424</v>
      </c>
      <c r="C104" s="131">
        <v>4</v>
      </c>
      <c r="D104" s="122" t="s">
        <v>357</v>
      </c>
      <c r="G104" s="164"/>
      <c r="H104" s="164"/>
    </row>
    <row r="105" spans="1:8" ht="23.25" thickBot="1" x14ac:dyDescent="0.3">
      <c r="A105" s="130" t="s">
        <v>300</v>
      </c>
      <c r="B105" s="131" t="s">
        <v>425</v>
      </c>
      <c r="C105" s="131">
        <v>6</v>
      </c>
      <c r="D105" s="122"/>
      <c r="G105" s="164"/>
      <c r="H105" s="164"/>
    </row>
    <row r="106" spans="1:8" ht="23.25" thickBot="1" x14ac:dyDescent="0.3">
      <c r="A106" s="130" t="s">
        <v>300</v>
      </c>
      <c r="B106" s="131" t="s">
        <v>426</v>
      </c>
      <c r="C106" s="131">
        <v>10</v>
      </c>
      <c r="D106" s="122"/>
      <c r="G106" s="164"/>
      <c r="H106" s="164"/>
    </row>
    <row r="107" spans="1:8" ht="23.25" thickBot="1" x14ac:dyDescent="0.3">
      <c r="A107" s="130" t="s">
        <v>300</v>
      </c>
      <c r="B107" s="131" t="s">
        <v>427</v>
      </c>
      <c r="C107" s="131">
        <v>7</v>
      </c>
      <c r="D107" s="122"/>
      <c r="G107" s="164"/>
      <c r="H107" s="164"/>
    </row>
    <row r="108" spans="1:8" ht="23.25" thickBot="1" x14ac:dyDescent="0.3">
      <c r="A108" s="130" t="s">
        <v>300</v>
      </c>
      <c r="B108" s="131" t="s">
        <v>428</v>
      </c>
      <c r="C108" s="131">
        <v>5</v>
      </c>
      <c r="D108" s="122"/>
      <c r="G108" s="164"/>
      <c r="H108" s="164"/>
    </row>
    <row r="109" spans="1:8" ht="23.25" thickBot="1" x14ac:dyDescent="0.3">
      <c r="A109" s="130" t="s">
        <v>300</v>
      </c>
      <c r="B109" s="131" t="s">
        <v>429</v>
      </c>
      <c r="C109" s="131">
        <v>4</v>
      </c>
      <c r="D109" s="122"/>
      <c r="G109" s="164"/>
      <c r="H109" s="164"/>
    </row>
    <row r="110" spans="1:8" ht="23.25" thickBot="1" x14ac:dyDescent="0.3">
      <c r="A110" s="130" t="s">
        <v>300</v>
      </c>
      <c r="B110" s="131" t="s">
        <v>430</v>
      </c>
      <c r="C110" s="131">
        <v>4</v>
      </c>
      <c r="D110" s="122"/>
      <c r="G110" s="164"/>
      <c r="H110" s="164"/>
    </row>
    <row r="111" spans="1:8" ht="23.25" thickBot="1" x14ac:dyDescent="0.3">
      <c r="A111" s="130" t="s">
        <v>300</v>
      </c>
      <c r="B111" s="131" t="s">
        <v>431</v>
      </c>
      <c r="C111" s="131">
        <v>5</v>
      </c>
      <c r="D111" s="122"/>
      <c r="G111" s="164"/>
      <c r="H111" s="164"/>
    </row>
    <row r="112" spans="1:8" ht="23.25" thickBot="1" x14ac:dyDescent="0.3">
      <c r="A112" s="130" t="s">
        <v>300</v>
      </c>
      <c r="B112" s="131" t="s">
        <v>432</v>
      </c>
      <c r="C112" s="131">
        <v>3</v>
      </c>
      <c r="D112" s="122"/>
      <c r="G112" s="164"/>
      <c r="H112" s="164"/>
    </row>
    <row r="113" spans="1:8" ht="23.25" thickBot="1" x14ac:dyDescent="0.3">
      <c r="A113" s="130" t="s">
        <v>300</v>
      </c>
      <c r="B113" s="131" t="s">
        <v>433</v>
      </c>
      <c r="C113" s="131">
        <v>6</v>
      </c>
      <c r="D113" s="122"/>
      <c r="G113" s="164"/>
      <c r="H113" s="164"/>
    </row>
    <row r="114" spans="1:8" ht="23.25" thickBot="1" x14ac:dyDescent="0.3">
      <c r="A114" s="130" t="s">
        <v>300</v>
      </c>
      <c r="B114" s="131" t="s">
        <v>434</v>
      </c>
      <c r="C114" s="131">
        <v>6</v>
      </c>
      <c r="D114" s="122"/>
      <c r="G114" s="164"/>
      <c r="H114" s="164"/>
    </row>
    <row r="115" spans="1:8" ht="23.25" thickBot="1" x14ac:dyDescent="0.3">
      <c r="A115" s="130" t="s">
        <v>300</v>
      </c>
      <c r="B115" s="131" t="s">
        <v>435</v>
      </c>
      <c r="C115" s="131">
        <v>8</v>
      </c>
      <c r="D115" s="122"/>
      <c r="G115" s="164"/>
      <c r="H115" s="164"/>
    </row>
    <row r="116" spans="1:8" ht="23.25" thickBot="1" x14ac:dyDescent="0.3">
      <c r="A116" s="130" t="s">
        <v>300</v>
      </c>
      <c r="B116" s="131" t="s">
        <v>436</v>
      </c>
      <c r="C116" s="131">
        <v>7</v>
      </c>
      <c r="D116" s="122"/>
      <c r="G116" s="164"/>
      <c r="H116" s="164"/>
    </row>
    <row r="117" spans="1:8" ht="15.75" thickBot="1" x14ac:dyDescent="0.3">
      <c r="A117" s="130" t="s">
        <v>321</v>
      </c>
      <c r="B117" s="131" t="s">
        <v>437</v>
      </c>
      <c r="C117" s="131">
        <v>5</v>
      </c>
      <c r="D117" s="122" t="s">
        <v>357</v>
      </c>
      <c r="G117" s="164"/>
      <c r="H117" s="164"/>
    </row>
    <row r="118" spans="1:8" ht="15.75" thickBot="1" x14ac:dyDescent="0.3">
      <c r="A118" s="130" t="s">
        <v>321</v>
      </c>
      <c r="B118" s="131" t="s">
        <v>438</v>
      </c>
      <c r="C118" s="131">
        <v>7</v>
      </c>
      <c r="D118" s="122"/>
      <c r="G118" s="164"/>
      <c r="H118" s="164"/>
    </row>
    <row r="119" spans="1:8" ht="15.75" thickBot="1" x14ac:dyDescent="0.3">
      <c r="A119" s="130" t="s">
        <v>321</v>
      </c>
      <c r="B119" s="131" t="s">
        <v>439</v>
      </c>
      <c r="C119" s="131">
        <v>9</v>
      </c>
      <c r="D119" s="122"/>
      <c r="G119" s="164"/>
      <c r="H119" s="164"/>
    </row>
    <row r="120" spans="1:8" ht="15.75" thickBot="1" x14ac:dyDescent="0.3">
      <c r="A120" s="130" t="s">
        <v>321</v>
      </c>
      <c r="B120" s="131" t="s">
        <v>440</v>
      </c>
      <c r="C120" s="131">
        <v>8</v>
      </c>
      <c r="D120" s="122"/>
      <c r="G120" s="164"/>
      <c r="H120" s="164"/>
    </row>
    <row r="121" spans="1:8" ht="15.75" thickBot="1" x14ac:dyDescent="0.3">
      <c r="A121" s="130" t="s">
        <v>321</v>
      </c>
      <c r="B121" s="131" t="s">
        <v>441</v>
      </c>
      <c r="C121" s="131">
        <v>1</v>
      </c>
      <c r="D121" s="122" t="s">
        <v>357</v>
      </c>
      <c r="G121" s="164"/>
      <c r="H121" s="164"/>
    </row>
    <row r="122" spans="1:8" ht="15.75" thickBot="1" x14ac:dyDescent="0.3">
      <c r="A122" s="130" t="s">
        <v>321</v>
      </c>
      <c r="B122" s="131" t="s">
        <v>442</v>
      </c>
      <c r="C122" s="131">
        <v>7</v>
      </c>
      <c r="D122" s="122"/>
      <c r="G122" s="164"/>
      <c r="H122" s="164"/>
    </row>
    <row r="123" spans="1:8" ht="15.75" thickBot="1" x14ac:dyDescent="0.3">
      <c r="A123" s="130" t="s">
        <v>321</v>
      </c>
      <c r="B123" s="131" t="s">
        <v>443</v>
      </c>
      <c r="C123" s="131">
        <v>7</v>
      </c>
      <c r="D123" s="122"/>
      <c r="G123" s="164"/>
      <c r="H123" s="164"/>
    </row>
    <row r="124" spans="1:8" ht="15.75" thickBot="1" x14ac:dyDescent="0.3">
      <c r="A124" s="130" t="s">
        <v>321</v>
      </c>
      <c r="B124" s="131" t="s">
        <v>444</v>
      </c>
      <c r="C124" s="131">
        <v>8</v>
      </c>
      <c r="D124" s="122" t="s">
        <v>357</v>
      </c>
      <c r="G124" s="164"/>
      <c r="H124" s="164"/>
    </row>
    <row r="125" spans="1:8" ht="15.75" thickBot="1" x14ac:dyDescent="0.3">
      <c r="A125" s="130" t="s">
        <v>321</v>
      </c>
      <c r="B125" s="131" t="s">
        <v>445</v>
      </c>
      <c r="C125" s="131">
        <v>10</v>
      </c>
      <c r="D125" s="122"/>
      <c r="G125" s="164"/>
      <c r="H125" s="164"/>
    </row>
    <row r="126" spans="1:8" ht="15.75" thickBot="1" x14ac:dyDescent="0.3">
      <c r="A126" s="130" t="s">
        <v>321</v>
      </c>
      <c r="B126" s="131" t="s">
        <v>446</v>
      </c>
      <c r="C126" s="131">
        <v>9</v>
      </c>
      <c r="D126" s="122"/>
      <c r="G126" s="164"/>
      <c r="H126" s="164"/>
    </row>
    <row r="127" spans="1:8" ht="15.75" thickBot="1" x14ac:dyDescent="0.3">
      <c r="A127" s="130" t="s">
        <v>321</v>
      </c>
      <c r="B127" s="131" t="s">
        <v>447</v>
      </c>
      <c r="C127" s="131">
        <v>9</v>
      </c>
      <c r="D127" s="122"/>
      <c r="G127" s="164"/>
      <c r="H127" s="164"/>
    </row>
    <row r="128" spans="1:8" ht="15.75" thickBot="1" x14ac:dyDescent="0.3">
      <c r="A128" s="130" t="s">
        <v>321</v>
      </c>
      <c r="B128" s="131" t="s">
        <v>448</v>
      </c>
      <c r="C128" s="131">
        <v>7</v>
      </c>
      <c r="D128" s="122" t="s">
        <v>357</v>
      </c>
      <c r="G128" s="164"/>
      <c r="H128" s="164"/>
    </row>
    <row r="129" spans="1:8" ht="15.75" thickBot="1" x14ac:dyDescent="0.3">
      <c r="A129" s="130" t="s">
        <v>321</v>
      </c>
      <c r="B129" s="131" t="s">
        <v>449</v>
      </c>
      <c r="C129" s="131">
        <v>5</v>
      </c>
      <c r="D129" s="122"/>
      <c r="G129" s="164"/>
      <c r="H129" s="164"/>
    </row>
    <row r="130" spans="1:8" ht="15.75" thickBot="1" x14ac:dyDescent="0.3">
      <c r="A130" s="130" t="s">
        <v>321</v>
      </c>
      <c r="B130" s="131" t="s">
        <v>450</v>
      </c>
      <c r="C130" s="131">
        <v>6</v>
      </c>
      <c r="D130" s="122"/>
      <c r="G130" s="164"/>
      <c r="H130" s="164"/>
    </row>
    <row r="131" spans="1:8" ht="15.75" thickBot="1" x14ac:dyDescent="0.3">
      <c r="A131" s="130" t="s">
        <v>321</v>
      </c>
      <c r="B131" s="131" t="s">
        <v>451</v>
      </c>
      <c r="C131" s="131">
        <v>0</v>
      </c>
      <c r="D131" s="122"/>
      <c r="G131" s="164"/>
      <c r="H131" s="164"/>
    </row>
    <row r="132" spans="1:8" ht="15.75" thickBot="1" x14ac:dyDescent="0.3">
      <c r="A132" s="130" t="s">
        <v>335</v>
      </c>
      <c r="B132" s="131" t="s">
        <v>452</v>
      </c>
      <c r="C132" s="131">
        <v>8</v>
      </c>
      <c r="D132" s="122" t="s">
        <v>357</v>
      </c>
      <c r="G132" s="164"/>
      <c r="H132" s="164"/>
    </row>
    <row r="133" spans="1:8" ht="15.75" thickBot="1" x14ac:dyDescent="0.3">
      <c r="A133" s="130" t="s">
        <v>335</v>
      </c>
      <c r="B133" s="131" t="s">
        <v>453</v>
      </c>
      <c r="C133" s="131">
        <v>7</v>
      </c>
      <c r="D133" s="122"/>
      <c r="G133" s="164"/>
      <c r="H133" s="164"/>
    </row>
    <row r="134" spans="1:8" ht="15.75" thickBot="1" x14ac:dyDescent="0.3">
      <c r="A134" s="128" t="s">
        <v>335</v>
      </c>
      <c r="B134" s="129" t="s">
        <v>454</v>
      </c>
      <c r="C134" s="129">
        <v>8</v>
      </c>
      <c r="D134" s="122"/>
      <c r="G134" s="164"/>
      <c r="H134" s="164"/>
    </row>
    <row r="135" spans="1:8" ht="15.75" thickBot="1" x14ac:dyDescent="0.3">
      <c r="A135" s="130" t="s">
        <v>335</v>
      </c>
      <c r="B135" s="131" t="s">
        <v>455</v>
      </c>
      <c r="C135" s="131">
        <v>4</v>
      </c>
      <c r="D135" s="122" t="s">
        <v>357</v>
      </c>
      <c r="G135" s="164"/>
      <c r="H135" s="164"/>
    </row>
    <row r="136" spans="1:8" ht="15.75" thickBot="1" x14ac:dyDescent="0.3">
      <c r="A136" s="130" t="s">
        <v>335</v>
      </c>
      <c r="B136" s="131" t="s">
        <v>456</v>
      </c>
      <c r="C136" s="131">
        <v>10</v>
      </c>
      <c r="D136" s="122"/>
      <c r="G136" s="164"/>
      <c r="H136" s="164"/>
    </row>
    <row r="137" spans="1:8" ht="15.75" thickBot="1" x14ac:dyDescent="0.3">
      <c r="A137" s="130" t="s">
        <v>335</v>
      </c>
      <c r="B137" s="131" t="s">
        <v>457</v>
      </c>
      <c r="C137" s="131">
        <v>8</v>
      </c>
      <c r="D137" s="122" t="s">
        <v>357</v>
      </c>
      <c r="G137" s="164"/>
      <c r="H137" s="164"/>
    </row>
    <row r="138" spans="1:8" ht="15.75" thickBot="1" x14ac:dyDescent="0.3">
      <c r="A138" s="130" t="s">
        <v>335</v>
      </c>
      <c r="B138" s="131" t="s">
        <v>458</v>
      </c>
      <c r="C138" s="131">
        <v>9</v>
      </c>
      <c r="D138" s="122" t="s">
        <v>357</v>
      </c>
      <c r="G138" s="164"/>
      <c r="H138" s="164"/>
    </row>
    <row r="139" spans="1:8" ht="15.75" thickBot="1" x14ac:dyDescent="0.3">
      <c r="A139" s="130" t="s">
        <v>335</v>
      </c>
      <c r="B139" s="131" t="s">
        <v>459</v>
      </c>
      <c r="C139" s="131">
        <v>13</v>
      </c>
      <c r="D139" s="122"/>
      <c r="G139" s="164"/>
      <c r="H139" s="164"/>
    </row>
    <row r="140" spans="1:8" ht="15.75" thickBot="1" x14ac:dyDescent="0.3">
      <c r="A140" s="130" t="s">
        <v>335</v>
      </c>
      <c r="B140" s="131" t="s">
        <v>460</v>
      </c>
      <c r="C140" s="131">
        <v>2</v>
      </c>
      <c r="D140" s="122" t="s">
        <v>357</v>
      </c>
      <c r="G140" s="164"/>
      <c r="H140" s="164"/>
    </row>
    <row r="141" spans="1:8" ht="15.75" thickBot="1" x14ac:dyDescent="0.3">
      <c r="A141" s="130" t="s">
        <v>335</v>
      </c>
      <c r="B141" s="131" t="s">
        <v>461</v>
      </c>
      <c r="C141" s="131">
        <v>7</v>
      </c>
      <c r="D141" s="122"/>
      <c r="G141" s="164"/>
      <c r="H141" s="164"/>
    </row>
    <row r="142" spans="1:8" ht="15.75" thickBot="1" x14ac:dyDescent="0.3">
      <c r="A142" s="130" t="s">
        <v>335</v>
      </c>
      <c r="B142" s="131" t="s">
        <v>462</v>
      </c>
      <c r="C142" s="131">
        <v>7</v>
      </c>
      <c r="D142" s="122" t="s">
        <v>357</v>
      </c>
      <c r="G142" s="164"/>
      <c r="H142" s="164"/>
    </row>
    <row r="143" spans="1:8" ht="15.75" thickBot="1" x14ac:dyDescent="0.3">
      <c r="A143" s="130" t="s">
        <v>335</v>
      </c>
      <c r="B143" s="131" t="s">
        <v>463</v>
      </c>
      <c r="C143" s="131">
        <v>4</v>
      </c>
      <c r="D143" s="122" t="s">
        <v>357</v>
      </c>
      <c r="G143" s="164"/>
      <c r="H143" s="164"/>
    </row>
    <row r="144" spans="1:8" ht="15.75" thickBot="1" x14ac:dyDescent="0.3">
      <c r="A144" s="130" t="s">
        <v>335</v>
      </c>
      <c r="B144" s="131" t="s">
        <v>464</v>
      </c>
      <c r="C144" s="131">
        <v>11</v>
      </c>
      <c r="D144" s="122" t="s">
        <v>357</v>
      </c>
      <c r="G144" s="164"/>
      <c r="H144" s="164"/>
    </row>
    <row r="145" spans="1:8" ht="15.75" thickBot="1" x14ac:dyDescent="0.3">
      <c r="A145" s="130" t="s">
        <v>335</v>
      </c>
      <c r="B145" s="131" t="s">
        <v>465</v>
      </c>
      <c r="C145" s="131">
        <v>8</v>
      </c>
      <c r="D145" s="122"/>
      <c r="G145" s="164"/>
      <c r="H145" s="164"/>
    </row>
    <row r="146" spans="1:8" ht="15.75" thickBot="1" x14ac:dyDescent="0.3">
      <c r="A146" s="130" t="s">
        <v>335</v>
      </c>
      <c r="B146" s="131" t="s">
        <v>466</v>
      </c>
      <c r="C146" s="131">
        <v>8</v>
      </c>
      <c r="D146" s="122"/>
      <c r="G146" s="164"/>
      <c r="H146" s="164"/>
    </row>
    <row r="147" spans="1:8" ht="15.75" thickBot="1" x14ac:dyDescent="0.3">
      <c r="A147" s="130" t="s">
        <v>286</v>
      </c>
      <c r="B147" s="131" t="s">
        <v>467</v>
      </c>
      <c r="C147" s="131">
        <v>12</v>
      </c>
      <c r="D147" s="122"/>
      <c r="G147" s="164"/>
      <c r="H147" s="164"/>
    </row>
    <row r="148" spans="1:8" ht="15.75" thickBot="1" x14ac:dyDescent="0.3">
      <c r="A148" s="130" t="s">
        <v>286</v>
      </c>
      <c r="B148" s="131" t="s">
        <v>468</v>
      </c>
      <c r="C148" s="131">
        <v>10</v>
      </c>
      <c r="D148" s="122"/>
      <c r="G148" s="164"/>
      <c r="H148" s="164"/>
    </row>
    <row r="149" spans="1:8" ht="15.75" thickBot="1" x14ac:dyDescent="0.3">
      <c r="A149" s="130" t="s">
        <v>286</v>
      </c>
      <c r="B149" s="131" t="s">
        <v>469</v>
      </c>
      <c r="C149" s="131">
        <v>15</v>
      </c>
      <c r="D149" s="122"/>
      <c r="G149" s="164"/>
      <c r="H149" s="164"/>
    </row>
    <row r="150" spans="1:8" ht="15.75" thickBot="1" x14ac:dyDescent="0.3">
      <c r="A150" s="130" t="s">
        <v>286</v>
      </c>
      <c r="B150" s="131" t="s">
        <v>470</v>
      </c>
      <c r="C150" s="131">
        <v>9</v>
      </c>
      <c r="D150" s="122"/>
      <c r="G150" s="164"/>
      <c r="H150" s="164"/>
    </row>
    <row r="151" spans="1:8" ht="15.75" thickBot="1" x14ac:dyDescent="0.3">
      <c r="A151" s="130" t="s">
        <v>286</v>
      </c>
      <c r="B151" s="131" t="s">
        <v>471</v>
      </c>
      <c r="C151" s="131">
        <v>9</v>
      </c>
      <c r="D151" s="122"/>
      <c r="G151" s="164"/>
      <c r="H151" s="164"/>
    </row>
    <row r="152" spans="1:8" ht="15.75" thickBot="1" x14ac:dyDescent="0.3">
      <c r="A152" s="130" t="s">
        <v>286</v>
      </c>
      <c r="B152" s="131" t="s">
        <v>472</v>
      </c>
      <c r="C152" s="131">
        <v>11</v>
      </c>
      <c r="D152" s="122" t="s">
        <v>357</v>
      </c>
      <c r="G152" s="164"/>
      <c r="H152" s="164"/>
    </row>
    <row r="153" spans="1:8" ht="15.75" thickBot="1" x14ac:dyDescent="0.3">
      <c r="A153" s="130" t="s">
        <v>286</v>
      </c>
      <c r="B153" s="131" t="s">
        <v>473</v>
      </c>
      <c r="C153" s="131">
        <v>10</v>
      </c>
      <c r="D153" s="122"/>
      <c r="G153" s="164"/>
      <c r="H153" s="164"/>
    </row>
    <row r="154" spans="1:8" ht="15.75" thickBot="1" x14ac:dyDescent="0.3">
      <c r="A154" s="130" t="s">
        <v>286</v>
      </c>
      <c r="B154" s="131" t="s">
        <v>474</v>
      </c>
      <c r="C154" s="131">
        <v>10</v>
      </c>
      <c r="D154" s="122"/>
      <c r="G154" s="164"/>
      <c r="H154" s="164"/>
    </row>
    <row r="155" spans="1:8" ht="15.75" thickBot="1" x14ac:dyDescent="0.3">
      <c r="A155" s="130" t="s">
        <v>286</v>
      </c>
      <c r="B155" s="131" t="s">
        <v>475</v>
      </c>
      <c r="C155" s="131">
        <v>11</v>
      </c>
      <c r="D155" s="122"/>
      <c r="G155" s="164"/>
      <c r="H155" s="164"/>
    </row>
    <row r="156" spans="1:8" ht="15.75" thickBot="1" x14ac:dyDescent="0.3">
      <c r="A156" s="130" t="s">
        <v>286</v>
      </c>
      <c r="B156" s="131" t="s">
        <v>476</v>
      </c>
      <c r="C156" s="131">
        <v>11</v>
      </c>
      <c r="D156" s="122" t="s">
        <v>357</v>
      </c>
      <c r="G156" s="164"/>
      <c r="H156" s="164"/>
    </row>
    <row r="157" spans="1:8" ht="15.75" thickBot="1" x14ac:dyDescent="0.3">
      <c r="A157" s="130" t="s">
        <v>286</v>
      </c>
      <c r="B157" s="131" t="s">
        <v>477</v>
      </c>
      <c r="C157" s="131">
        <v>11</v>
      </c>
      <c r="D157" s="122"/>
      <c r="G157" s="164"/>
      <c r="H157" s="164"/>
    </row>
    <row r="158" spans="1:8" ht="15.75" thickBot="1" x14ac:dyDescent="0.3">
      <c r="A158" s="130" t="s">
        <v>286</v>
      </c>
      <c r="B158" s="131" t="s">
        <v>478</v>
      </c>
      <c r="C158" s="131">
        <v>9</v>
      </c>
      <c r="D158" s="122" t="s">
        <v>357</v>
      </c>
      <c r="G158" s="164"/>
      <c r="H158" s="164"/>
    </row>
    <row r="159" spans="1:8" ht="15.75" thickBot="1" x14ac:dyDescent="0.3">
      <c r="A159" s="130" t="s">
        <v>286</v>
      </c>
      <c r="B159" s="131" t="s">
        <v>479</v>
      </c>
      <c r="C159" s="131">
        <v>14</v>
      </c>
      <c r="D159" s="122"/>
      <c r="G159" s="164"/>
      <c r="H159" s="164"/>
    </row>
    <row r="160" spans="1:8" ht="15.75" thickBot="1" x14ac:dyDescent="0.3">
      <c r="A160" s="130" t="s">
        <v>286</v>
      </c>
      <c r="B160" s="131" t="s">
        <v>480</v>
      </c>
      <c r="C160" s="131">
        <v>11</v>
      </c>
      <c r="D160" s="122"/>
      <c r="G160" s="164"/>
      <c r="H160" s="164"/>
    </row>
    <row r="161" spans="1:8" ht="15.75" thickBot="1" x14ac:dyDescent="0.3">
      <c r="A161" s="130" t="s">
        <v>286</v>
      </c>
      <c r="B161" s="131" t="s">
        <v>481</v>
      </c>
      <c r="C161" s="131">
        <v>11</v>
      </c>
      <c r="D161" s="122"/>
      <c r="G161" s="164"/>
      <c r="H161" s="164"/>
    </row>
    <row r="162" spans="1:8" ht="15.75" thickBot="1" x14ac:dyDescent="0.3">
      <c r="A162" s="130" t="s">
        <v>286</v>
      </c>
      <c r="B162" s="131" t="s">
        <v>482</v>
      </c>
      <c r="C162" s="131">
        <v>11</v>
      </c>
      <c r="D162" s="122"/>
      <c r="G162" s="164"/>
      <c r="H162" s="164"/>
    </row>
    <row r="163" spans="1:8" ht="15.75" thickBot="1" x14ac:dyDescent="0.3">
      <c r="A163" s="130" t="s">
        <v>286</v>
      </c>
      <c r="B163" s="131" t="s">
        <v>483</v>
      </c>
      <c r="C163" s="131">
        <v>13</v>
      </c>
      <c r="D163" s="122"/>
      <c r="G163" s="164"/>
      <c r="H163" s="164"/>
    </row>
    <row r="164" spans="1:8" ht="15.75" thickBot="1" x14ac:dyDescent="0.3">
      <c r="A164" s="130" t="s">
        <v>286</v>
      </c>
      <c r="B164" s="131" t="s">
        <v>484</v>
      </c>
      <c r="C164" s="131">
        <v>10</v>
      </c>
      <c r="D164" s="122" t="s">
        <v>357</v>
      </c>
      <c r="G164" s="164"/>
      <c r="H164" s="164"/>
    </row>
    <row r="165" spans="1:8" ht="15.75" thickBot="1" x14ac:dyDescent="0.3">
      <c r="A165" s="130" t="s">
        <v>286</v>
      </c>
      <c r="B165" s="131" t="s">
        <v>485</v>
      </c>
      <c r="C165" s="131">
        <v>11</v>
      </c>
      <c r="D165" s="122"/>
      <c r="G165" s="164"/>
      <c r="H165" s="164"/>
    </row>
    <row r="166" spans="1:8" ht="15.75" thickBot="1" x14ac:dyDescent="0.3">
      <c r="A166" s="130" t="s">
        <v>286</v>
      </c>
      <c r="B166" s="131" t="s">
        <v>486</v>
      </c>
      <c r="C166" s="131">
        <v>9</v>
      </c>
      <c r="D166" s="122" t="s">
        <v>357</v>
      </c>
      <c r="G166" s="164"/>
      <c r="H166" s="164"/>
    </row>
    <row r="167" spans="1:8" ht="15.75" thickBot="1" x14ac:dyDescent="0.3">
      <c r="A167" s="130" t="s">
        <v>286</v>
      </c>
      <c r="B167" s="131" t="s">
        <v>487</v>
      </c>
      <c r="C167" s="131">
        <v>11</v>
      </c>
      <c r="D167" s="122"/>
      <c r="G167" s="164"/>
      <c r="H167" s="164"/>
    </row>
    <row r="168" spans="1:8" ht="15.75" thickBot="1" x14ac:dyDescent="0.3">
      <c r="A168" s="130" t="s">
        <v>316</v>
      </c>
      <c r="B168" s="131" t="s">
        <v>488</v>
      </c>
      <c r="C168" s="131">
        <v>9</v>
      </c>
      <c r="D168" s="122" t="s">
        <v>357</v>
      </c>
      <c r="G168" s="164"/>
      <c r="H168" s="164"/>
    </row>
    <row r="169" spans="1:8" ht="15.75" thickBot="1" x14ac:dyDescent="0.3">
      <c r="A169" s="130" t="s">
        <v>316</v>
      </c>
      <c r="B169" s="131" t="s">
        <v>489</v>
      </c>
      <c r="C169" s="131">
        <v>5</v>
      </c>
      <c r="D169" s="122" t="s">
        <v>357</v>
      </c>
      <c r="G169" s="164"/>
      <c r="H169" s="164"/>
    </row>
    <row r="170" spans="1:8" ht="15.75" thickBot="1" x14ac:dyDescent="0.3">
      <c r="A170" s="130" t="s">
        <v>316</v>
      </c>
      <c r="B170" s="131" t="s">
        <v>490</v>
      </c>
      <c r="C170" s="131">
        <v>6</v>
      </c>
      <c r="D170" s="122" t="s">
        <v>357</v>
      </c>
      <c r="G170" s="164"/>
      <c r="H170" s="164"/>
    </row>
    <row r="171" spans="1:8" ht="15.75" thickBot="1" x14ac:dyDescent="0.3">
      <c r="A171" s="130" t="s">
        <v>316</v>
      </c>
      <c r="B171" s="131" t="s">
        <v>491</v>
      </c>
      <c r="C171" s="131">
        <v>5</v>
      </c>
      <c r="D171" s="122" t="s">
        <v>357</v>
      </c>
      <c r="G171" s="164"/>
      <c r="H171" s="164"/>
    </row>
    <row r="172" spans="1:8" ht="15.75" thickBot="1" x14ac:dyDescent="0.3">
      <c r="A172" s="130" t="s">
        <v>316</v>
      </c>
      <c r="B172" s="131" t="s">
        <v>492</v>
      </c>
      <c r="C172" s="131">
        <v>6</v>
      </c>
      <c r="D172" s="122"/>
      <c r="G172" s="164"/>
      <c r="H172" s="164"/>
    </row>
    <row r="173" spans="1:8" ht="15.75" thickBot="1" x14ac:dyDescent="0.3">
      <c r="A173" s="130" t="s">
        <v>316</v>
      </c>
      <c r="B173" s="131" t="s">
        <v>493</v>
      </c>
      <c r="C173" s="131">
        <v>5</v>
      </c>
      <c r="D173" s="122" t="s">
        <v>357</v>
      </c>
      <c r="G173" s="164"/>
      <c r="H173" s="164"/>
    </row>
    <row r="174" spans="1:8" ht="15.75" thickBot="1" x14ac:dyDescent="0.3">
      <c r="A174" s="130" t="s">
        <v>316</v>
      </c>
      <c r="B174" s="131" t="s">
        <v>494</v>
      </c>
      <c r="C174" s="131">
        <v>11</v>
      </c>
      <c r="D174" s="122"/>
      <c r="G174" s="164"/>
      <c r="H174" s="164"/>
    </row>
    <row r="175" spans="1:8" ht="15.75" thickBot="1" x14ac:dyDescent="0.3">
      <c r="A175" s="128" t="s">
        <v>316</v>
      </c>
      <c r="B175" s="129" t="s">
        <v>495</v>
      </c>
      <c r="C175" s="129">
        <v>6</v>
      </c>
      <c r="D175" s="122"/>
      <c r="G175" s="164"/>
      <c r="H175" s="164"/>
    </row>
    <row r="176" spans="1:8" ht="15.75" thickBot="1" x14ac:dyDescent="0.3">
      <c r="A176" s="130" t="s">
        <v>316</v>
      </c>
      <c r="B176" s="131" t="s">
        <v>496</v>
      </c>
      <c r="C176" s="131">
        <v>6</v>
      </c>
      <c r="D176" s="122" t="s">
        <v>357</v>
      </c>
      <c r="G176" s="164"/>
      <c r="H176" s="164"/>
    </row>
    <row r="177" spans="1:8" ht="15.75" thickBot="1" x14ac:dyDescent="0.3">
      <c r="A177" s="130" t="s">
        <v>316</v>
      </c>
      <c r="B177" s="131" t="s">
        <v>497</v>
      </c>
      <c r="C177" s="131">
        <v>8</v>
      </c>
      <c r="D177" s="122" t="s">
        <v>357</v>
      </c>
      <c r="G177" s="164"/>
      <c r="H177" s="164"/>
    </row>
    <row r="178" spans="1:8" ht="15.75" thickBot="1" x14ac:dyDescent="0.3">
      <c r="A178" s="130" t="s">
        <v>316</v>
      </c>
      <c r="B178" s="131" t="s">
        <v>498</v>
      </c>
      <c r="C178" s="131">
        <v>6</v>
      </c>
      <c r="D178" s="122" t="s">
        <v>357</v>
      </c>
      <c r="G178" s="164"/>
      <c r="H178" s="164"/>
    </row>
    <row r="179" spans="1:8" ht="15.75" thickBot="1" x14ac:dyDescent="0.3">
      <c r="A179" s="130" t="s">
        <v>316</v>
      </c>
      <c r="B179" s="131" t="s">
        <v>499</v>
      </c>
      <c r="C179" s="131">
        <v>9</v>
      </c>
      <c r="D179" s="122" t="s">
        <v>357</v>
      </c>
      <c r="G179" s="164"/>
      <c r="H179" s="164"/>
    </row>
    <row r="180" spans="1:8" ht="15.75" thickBot="1" x14ac:dyDescent="0.3">
      <c r="A180" s="130" t="s">
        <v>316</v>
      </c>
      <c r="B180" s="131" t="s">
        <v>500</v>
      </c>
      <c r="C180" s="131">
        <v>6</v>
      </c>
      <c r="D180" s="122" t="s">
        <v>357</v>
      </c>
      <c r="G180" s="164"/>
      <c r="H180" s="164"/>
    </row>
    <row r="181" spans="1:8" ht="15.75" thickBot="1" x14ac:dyDescent="0.3">
      <c r="A181" s="130" t="s">
        <v>336</v>
      </c>
      <c r="B181" s="131" t="s">
        <v>501</v>
      </c>
      <c r="C181" s="131">
        <v>6</v>
      </c>
      <c r="D181" s="122" t="s">
        <v>357</v>
      </c>
      <c r="G181" s="164"/>
      <c r="H181" s="164"/>
    </row>
    <row r="182" spans="1:8" ht="15.75" thickBot="1" x14ac:dyDescent="0.3">
      <c r="A182" s="130" t="s">
        <v>336</v>
      </c>
      <c r="B182" s="131" t="s">
        <v>502</v>
      </c>
      <c r="C182" s="131">
        <v>10</v>
      </c>
      <c r="D182" s="122" t="s">
        <v>357</v>
      </c>
      <c r="G182" s="164"/>
      <c r="H182" s="164"/>
    </row>
    <row r="183" spans="1:8" ht="15.75" thickBot="1" x14ac:dyDescent="0.3">
      <c r="A183" s="130" t="s">
        <v>336</v>
      </c>
      <c r="B183" s="131" t="s">
        <v>503</v>
      </c>
      <c r="C183" s="131">
        <v>10</v>
      </c>
      <c r="D183" s="122" t="s">
        <v>357</v>
      </c>
      <c r="G183" s="164"/>
      <c r="H183" s="164"/>
    </row>
    <row r="184" spans="1:8" ht="15.75" thickBot="1" x14ac:dyDescent="0.3">
      <c r="A184" s="130" t="s">
        <v>336</v>
      </c>
      <c r="B184" s="131" t="s">
        <v>504</v>
      </c>
      <c r="C184" s="131">
        <v>9</v>
      </c>
      <c r="D184" s="122"/>
      <c r="G184" s="164"/>
      <c r="H184" s="164"/>
    </row>
    <row r="185" spans="1:8" ht="15.75" thickBot="1" x14ac:dyDescent="0.3">
      <c r="A185" s="130" t="s">
        <v>336</v>
      </c>
      <c r="B185" s="131" t="s">
        <v>505</v>
      </c>
      <c r="C185" s="131">
        <v>10</v>
      </c>
      <c r="D185" s="122" t="s">
        <v>357</v>
      </c>
      <c r="G185" s="164"/>
      <c r="H185" s="164"/>
    </row>
    <row r="186" spans="1:8" ht="15.75" thickBot="1" x14ac:dyDescent="0.3">
      <c r="A186" s="130" t="s">
        <v>336</v>
      </c>
      <c r="B186" s="131" t="s">
        <v>506</v>
      </c>
      <c r="C186" s="131">
        <v>8</v>
      </c>
      <c r="D186" s="122"/>
      <c r="G186" s="164"/>
      <c r="H186" s="164"/>
    </row>
    <row r="187" spans="1:8" ht="15.75" thickBot="1" x14ac:dyDescent="0.3">
      <c r="A187" s="130" t="s">
        <v>336</v>
      </c>
      <c r="B187" s="131" t="s">
        <v>507</v>
      </c>
      <c r="C187" s="131">
        <v>9</v>
      </c>
      <c r="D187" s="122"/>
      <c r="G187" s="164"/>
      <c r="H187" s="164"/>
    </row>
    <row r="188" spans="1:8" ht="15.75" thickBot="1" x14ac:dyDescent="0.3">
      <c r="A188" s="130" t="s">
        <v>336</v>
      </c>
      <c r="B188" s="131" t="s">
        <v>508</v>
      </c>
      <c r="C188" s="131">
        <v>8</v>
      </c>
      <c r="D188" s="122" t="s">
        <v>357</v>
      </c>
      <c r="G188" s="164"/>
      <c r="H188" s="164"/>
    </row>
    <row r="189" spans="1:8" ht="15.75" thickBot="1" x14ac:dyDescent="0.3">
      <c r="A189" s="130" t="s">
        <v>336</v>
      </c>
      <c r="B189" s="131" t="s">
        <v>509</v>
      </c>
      <c r="C189" s="131">
        <v>8</v>
      </c>
      <c r="D189" s="122"/>
      <c r="G189" s="164"/>
      <c r="H189" s="164"/>
    </row>
    <row r="190" spans="1:8" ht="15.75" thickBot="1" x14ac:dyDescent="0.3">
      <c r="A190" s="130" t="s">
        <v>336</v>
      </c>
      <c r="B190" s="131" t="s">
        <v>510</v>
      </c>
      <c r="C190" s="131">
        <v>6</v>
      </c>
      <c r="D190" s="122"/>
      <c r="G190" s="164"/>
      <c r="H190" s="164"/>
    </row>
    <row r="191" spans="1:8" ht="15.75" thickBot="1" x14ac:dyDescent="0.3">
      <c r="A191" s="130" t="s">
        <v>336</v>
      </c>
      <c r="B191" s="131" t="s">
        <v>511</v>
      </c>
      <c r="C191" s="131">
        <v>7</v>
      </c>
      <c r="D191" s="122"/>
      <c r="G191" s="164"/>
      <c r="H191" s="164"/>
    </row>
    <row r="192" spans="1:8" ht="15.75" thickBot="1" x14ac:dyDescent="0.3">
      <c r="A192" s="130" t="s">
        <v>336</v>
      </c>
      <c r="B192" s="131" t="s">
        <v>512</v>
      </c>
      <c r="C192" s="131">
        <v>11</v>
      </c>
      <c r="D192" s="122" t="s">
        <v>357</v>
      </c>
      <c r="G192" s="164"/>
      <c r="H192" s="164"/>
    </row>
    <row r="193" spans="1:8" ht="15.75" thickBot="1" x14ac:dyDescent="0.3">
      <c r="A193" s="130" t="s">
        <v>336</v>
      </c>
      <c r="B193" s="131" t="s">
        <v>513</v>
      </c>
      <c r="C193" s="131">
        <v>10</v>
      </c>
      <c r="D193" s="122"/>
      <c r="G193" s="164"/>
      <c r="H193" s="164"/>
    </row>
    <row r="194" spans="1:8" ht="23.25" thickBot="1" x14ac:dyDescent="0.3">
      <c r="A194" s="130" t="s">
        <v>311</v>
      </c>
      <c r="B194" s="131" t="s">
        <v>514</v>
      </c>
      <c r="C194" s="131">
        <v>5</v>
      </c>
      <c r="D194" s="122"/>
      <c r="G194" s="164"/>
      <c r="H194" s="164"/>
    </row>
    <row r="195" spans="1:8" ht="23.25" thickBot="1" x14ac:dyDescent="0.3">
      <c r="A195" s="130" t="s">
        <v>311</v>
      </c>
      <c r="B195" s="131" t="s">
        <v>515</v>
      </c>
      <c r="C195" s="131">
        <v>3</v>
      </c>
      <c r="D195" s="122" t="s">
        <v>357</v>
      </c>
      <c r="G195" s="164"/>
      <c r="H195" s="164"/>
    </row>
    <row r="196" spans="1:8" ht="23.25" thickBot="1" x14ac:dyDescent="0.3">
      <c r="A196" s="130" t="s">
        <v>311</v>
      </c>
      <c r="B196" s="131" t="s">
        <v>516</v>
      </c>
      <c r="C196" s="131">
        <v>6</v>
      </c>
      <c r="D196" s="122" t="s">
        <v>357</v>
      </c>
    </row>
    <row r="197" spans="1:8" ht="23.25" thickBot="1" x14ac:dyDescent="0.3">
      <c r="A197" s="130" t="s">
        <v>311</v>
      </c>
      <c r="B197" s="131" t="s">
        <v>517</v>
      </c>
      <c r="C197" s="131">
        <v>8</v>
      </c>
      <c r="D197" s="122" t="s">
        <v>357</v>
      </c>
    </row>
    <row r="198" spans="1:8" ht="23.25" thickBot="1" x14ac:dyDescent="0.3">
      <c r="A198" s="130" t="s">
        <v>311</v>
      </c>
      <c r="B198" s="131" t="s">
        <v>518</v>
      </c>
      <c r="C198" s="131">
        <v>6</v>
      </c>
      <c r="D198" s="122"/>
    </row>
    <row r="199" spans="1:8" ht="23.25" thickBot="1" x14ac:dyDescent="0.3">
      <c r="A199" s="130" t="s">
        <v>311</v>
      </c>
      <c r="B199" s="131" t="s">
        <v>519</v>
      </c>
      <c r="C199" s="131">
        <v>10</v>
      </c>
      <c r="D199" s="122"/>
    </row>
    <row r="200" spans="1:8" ht="23.25" thickBot="1" x14ac:dyDescent="0.3">
      <c r="A200" s="130" t="s">
        <v>311</v>
      </c>
      <c r="B200" s="131" t="s">
        <v>520</v>
      </c>
      <c r="C200" s="131">
        <v>8</v>
      </c>
      <c r="D200" s="122"/>
    </row>
    <row r="201" spans="1:8" ht="23.25" thickBot="1" x14ac:dyDescent="0.3">
      <c r="A201" s="130" t="s">
        <v>311</v>
      </c>
      <c r="B201" s="131" t="s">
        <v>521</v>
      </c>
      <c r="C201" s="131">
        <v>6</v>
      </c>
      <c r="D201" s="122" t="s">
        <v>357</v>
      </c>
    </row>
    <row r="202" spans="1:8" ht="23.25" thickBot="1" x14ac:dyDescent="0.3">
      <c r="A202" s="130" t="s">
        <v>311</v>
      </c>
      <c r="B202" s="131" t="s">
        <v>522</v>
      </c>
      <c r="C202" s="131">
        <v>6</v>
      </c>
      <c r="D202" s="122"/>
    </row>
    <row r="203" spans="1:8" ht="23.25" thickBot="1" x14ac:dyDescent="0.3">
      <c r="A203" s="130" t="s">
        <v>311</v>
      </c>
      <c r="B203" s="131" t="s">
        <v>523</v>
      </c>
      <c r="C203" s="131">
        <v>8</v>
      </c>
      <c r="D203" s="122"/>
    </row>
    <row r="204" spans="1:8" ht="23.25" thickBot="1" x14ac:dyDescent="0.3">
      <c r="A204" s="130" t="s">
        <v>311</v>
      </c>
      <c r="B204" s="131" t="s">
        <v>524</v>
      </c>
      <c r="C204" s="131">
        <v>6</v>
      </c>
      <c r="D204" s="122" t="s">
        <v>357</v>
      </c>
    </row>
    <row r="205" spans="1:8" ht="23.25" thickBot="1" x14ac:dyDescent="0.3">
      <c r="A205" s="130" t="s">
        <v>311</v>
      </c>
      <c r="B205" s="131" t="s">
        <v>525</v>
      </c>
      <c r="C205" s="131">
        <v>12</v>
      </c>
      <c r="D205" s="122"/>
    </row>
    <row r="206" spans="1:8" ht="23.25" thickBot="1" x14ac:dyDescent="0.3">
      <c r="A206" s="130" t="s">
        <v>311</v>
      </c>
      <c r="B206" s="131" t="s">
        <v>526</v>
      </c>
      <c r="C206" s="131">
        <v>6</v>
      </c>
      <c r="D206" s="122"/>
    </row>
    <row r="207" spans="1:8" ht="23.25" thickBot="1" x14ac:dyDescent="0.3">
      <c r="A207" s="130" t="s">
        <v>311</v>
      </c>
      <c r="B207" s="131" t="s">
        <v>527</v>
      </c>
      <c r="C207" s="131">
        <v>3</v>
      </c>
      <c r="D207" s="122" t="s">
        <v>357</v>
      </c>
    </row>
    <row r="208" spans="1:8" ht="23.25" thickBot="1" x14ac:dyDescent="0.3">
      <c r="A208" s="130" t="s">
        <v>311</v>
      </c>
      <c r="B208" s="131" t="s">
        <v>528</v>
      </c>
      <c r="C208" s="131">
        <v>8</v>
      </c>
      <c r="D208" s="122"/>
    </row>
    <row r="209" spans="1:4" ht="23.25" thickBot="1" x14ac:dyDescent="0.3">
      <c r="A209" s="130" t="s">
        <v>311</v>
      </c>
      <c r="B209" s="131" t="s">
        <v>529</v>
      </c>
      <c r="C209" s="131">
        <v>7</v>
      </c>
      <c r="D209" s="122" t="s">
        <v>357</v>
      </c>
    </row>
    <row r="210" spans="1:4" ht="23.25" thickBot="1" x14ac:dyDescent="0.3">
      <c r="A210" s="130" t="s">
        <v>311</v>
      </c>
      <c r="B210" s="131" t="s">
        <v>530</v>
      </c>
      <c r="C210" s="131">
        <v>5</v>
      </c>
      <c r="D210" s="122"/>
    </row>
    <row r="211" spans="1:4" ht="23.25" thickBot="1" x14ac:dyDescent="0.3">
      <c r="A211" s="130" t="s">
        <v>311</v>
      </c>
      <c r="B211" s="131" t="s">
        <v>531</v>
      </c>
      <c r="C211" s="131">
        <v>8</v>
      </c>
      <c r="D211" s="122" t="s">
        <v>357</v>
      </c>
    </row>
    <row r="212" spans="1:4" ht="23.25" thickBot="1" x14ac:dyDescent="0.3">
      <c r="A212" s="130" t="s">
        <v>311</v>
      </c>
      <c r="B212" s="131" t="s">
        <v>532</v>
      </c>
      <c r="C212" s="131">
        <v>8</v>
      </c>
      <c r="D212" s="122"/>
    </row>
    <row r="213" spans="1:4" ht="23.25" thickBot="1" x14ac:dyDescent="0.3">
      <c r="A213" s="130" t="s">
        <v>311</v>
      </c>
      <c r="B213" s="131" t="s">
        <v>533</v>
      </c>
      <c r="C213" s="131">
        <v>4</v>
      </c>
      <c r="D213" s="122" t="s">
        <v>357</v>
      </c>
    </row>
    <row r="214" spans="1:4" ht="23.25" thickBot="1" x14ac:dyDescent="0.3">
      <c r="A214" s="130" t="s">
        <v>311</v>
      </c>
      <c r="B214" s="131" t="s">
        <v>534</v>
      </c>
      <c r="C214" s="131">
        <v>5</v>
      </c>
      <c r="D214" s="122"/>
    </row>
    <row r="215" spans="1:4" ht="23.25" thickBot="1" x14ac:dyDescent="0.3">
      <c r="A215" s="130" t="s">
        <v>311</v>
      </c>
      <c r="B215" s="131" t="s">
        <v>535</v>
      </c>
      <c r="C215" s="131">
        <v>5</v>
      </c>
      <c r="D215" s="122" t="s">
        <v>357</v>
      </c>
    </row>
  </sheetData>
  <sheetProtection algorithmName="SHA-512" hashValue="ai/0MEFZZXvPd6wiJn4jEzhA6qgqveapwM7m8RNXXyfGwP/pHGRbxINDxZ1DYSpS2t97fNakYLhXW9Ce7Y29eg==" saltValue="qK9m/irD7FCJKwAWeiTjvg==" spinCount="100000" sheet="1" objects="1" scenarios="1"/>
  <mergeCells count="4">
    <mergeCell ref="J17:K19"/>
    <mergeCell ref="J20:K22"/>
    <mergeCell ref="J23:K25"/>
    <mergeCell ref="J26:K33"/>
  </mergeCells>
  <dataValidations count="1">
    <dataValidation type="list" allowBlank="1" showInputMessage="1" showErrorMessage="1" sqref="A7" xr:uid="{2D07CC8A-AD0E-405A-BB9F-B09BABB95576}">
      <formula1>$F$9:$F$22</formula1>
    </dataValidation>
  </dataValidations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4DFE53AAFD52A48AFBCFDA798F3D8B7" ma:contentTypeVersion="8" ma:contentTypeDescription="Create a new document." ma:contentTypeScope="" ma:versionID="f669d0d51cb98c38d4c28077cac7d89b">
  <xsd:schema xmlns:xsd="http://www.w3.org/2001/XMLSchema" xmlns:xs="http://www.w3.org/2001/XMLSchema" xmlns:p="http://schemas.microsoft.com/office/2006/metadata/properties" xmlns:ns3="065651a2-3a1a-4314-949e-f3754c047a4b" xmlns:ns4="c35a8930-49a4-460f-9481-e12d67e23afb" targetNamespace="http://schemas.microsoft.com/office/2006/metadata/properties" ma:root="true" ma:fieldsID="5c4f5252b9cb994ff565da1bf535992d" ns3:_="" ns4:_="">
    <xsd:import namespace="065651a2-3a1a-4314-949e-f3754c047a4b"/>
    <xsd:import namespace="c35a8930-49a4-460f-9481-e12d67e23afb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65651a2-3a1a-4314-949e-f3754c047a4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2" nillable="true" ma:displayName="_activity" ma:hidden="true" ma:internalName="_activity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5a8930-49a4-460f-9481-e12d67e23afb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5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065651a2-3a1a-4314-949e-f3754c047a4b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2E85782D-5166-4A51-B85D-D8864A92F8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65651a2-3a1a-4314-949e-f3754c047a4b"/>
    <ds:schemaRef ds:uri="c35a8930-49a4-460f-9481-e12d67e23a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E5BA994-EF63-487F-A45F-59B936B4A7B9}">
  <ds:schemaRefs>
    <ds:schemaRef ds:uri="http://schemas.microsoft.com/office/2006/metadata/properties"/>
    <ds:schemaRef ds:uri="http://schemas.microsoft.com/office/infopath/2007/PartnerControls"/>
    <ds:schemaRef ds:uri="065651a2-3a1a-4314-949e-f3754c047a4b"/>
  </ds:schemaRefs>
</ds:datastoreItem>
</file>

<file path=customXml/itemProps3.xml><?xml version="1.0" encoding="utf-8"?>
<ds:datastoreItem xmlns:ds="http://schemas.openxmlformats.org/officeDocument/2006/customXml" ds:itemID="{03583649-C1EB-4F9D-A290-7832898635E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9</vt:i4>
      </vt:variant>
      <vt:variant>
        <vt:lpstr>Pojmenované oblasti</vt:lpstr>
      </vt:variant>
      <vt:variant>
        <vt:i4>5</vt:i4>
      </vt:variant>
    </vt:vector>
  </HeadingPairs>
  <TitlesOfParts>
    <vt:vector size="14" baseType="lpstr">
      <vt:lpstr>Přehled</vt:lpstr>
      <vt:lpstr>3.1.1 Kvalita výstupu </vt:lpstr>
      <vt:lpstr>EKO</vt:lpstr>
      <vt:lpstr>ZEB</vt:lpstr>
      <vt:lpstr>ARCH</vt:lpstr>
      <vt:lpstr>EFE</vt:lpstr>
      <vt:lpstr>TYPO</vt:lpstr>
      <vt:lpstr>KOMF</vt:lpstr>
      <vt:lpstr>SOC 1</vt:lpstr>
      <vt:lpstr>'3.1.1 Kvalita výstupu '!_ftn1</vt:lpstr>
      <vt:lpstr>'3.1.1 Kvalita výstupu '!_ftn2</vt:lpstr>
      <vt:lpstr>'3.1.1 Kvalita výstupu '!_ftnref1</vt:lpstr>
      <vt:lpstr>'3.1.1 Kvalita výstupu '!_ftnref2</vt:lpstr>
      <vt:lpstr>'3.1.1 Kvalita výstupu '!_ftnref3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Vybíralová Alena</dc:creator>
  <cp:keywords/>
  <dc:description/>
  <cp:lastModifiedBy>Štípková Hana</cp:lastModifiedBy>
  <cp:revision/>
  <dcterms:created xsi:type="dcterms:W3CDTF">2024-09-24T12:30:17Z</dcterms:created>
  <dcterms:modified xsi:type="dcterms:W3CDTF">2026-06-09T09:28:50Z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0x01010024DFE53AAFD52A48AFBCFDA798F3D8B7</vt:lpwstr>
  </property>
</Properties>
</file>