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mrcz-my.sharepoint.com/personal/petra_manova_mmr_cz/Documents/Plocha/"/>
    </mc:Choice>
  </mc:AlternateContent>
  <xr:revisionPtr revIDLastSave="0" documentId="8_{25AE4C38-A18D-4C63-B278-DE0075B598E5}" xr6:coauthVersionLast="47" xr6:coauthVersionMax="47" xr10:uidLastSave="{00000000-0000-0000-0000-000000000000}"/>
  <bookViews>
    <workbookView xWindow="28680" yWindow="-120" windowWidth="29040" windowHeight="17520" xr2:uid="{D43AA903-A0F1-420D-BA8F-E19EB751116D}"/>
  </bookViews>
  <sheets>
    <sheet name="Přehled" sheetId="4" r:id="rId1"/>
    <sheet name="3.1.1 Kvalita výstupu " sheetId="1" r:id="rId2"/>
    <sheet name="EKO" sheetId="5" r:id="rId3"/>
    <sheet name="ZEB" sheetId="6" r:id="rId4"/>
    <sheet name="ARCH" sheetId="7" r:id="rId5"/>
    <sheet name="EFE" sheetId="8" r:id="rId6"/>
    <sheet name="TYPO" sheetId="9" r:id="rId7"/>
    <sheet name="KOMF" sheetId="10" r:id="rId8"/>
    <sheet name="SOC 5" sheetId="11" r:id="rId9"/>
    <sheet name="SRI" sheetId="12" r:id="rId10"/>
  </sheets>
  <definedNames>
    <definedName name="_ftn1" localSheetId="1">'3.1.1 Kvalita výstupu '!$B$18</definedName>
    <definedName name="_ftn2" localSheetId="1">'3.1.1 Kvalita výstupu '!$B$19</definedName>
    <definedName name="_ftn3" localSheetId="1">'3.1.1 Kvalita výstupu '!#REF!</definedName>
    <definedName name="_ftn4" localSheetId="1">'3.1.1 Kvalita výstupu '!#REF!</definedName>
    <definedName name="_ftnref1" localSheetId="1">'3.1.1 Kvalita výstupu '!$B$13</definedName>
    <definedName name="_ftnref2" localSheetId="1">'3.1.1 Kvalita výstupu '!$B$14</definedName>
    <definedName name="_ftnref3" localSheetId="1">'3.1.1 Kvalita výstupu '!$B$15</definedName>
    <definedName name="_ftnref4" localSheetId="1">'3.1.1 Kvalita výstupu 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5" l="1"/>
  <c r="F32" i="1"/>
  <c r="F27" i="1"/>
  <c r="D32" i="1"/>
  <c r="F9" i="1"/>
  <c r="E9" i="1"/>
  <c r="E32" i="1" s="1"/>
  <c r="D25" i="4"/>
  <c r="L7" i="11" a="1"/>
  <c r="L7" i="11" s="1"/>
  <c r="G30" i="1" s="1"/>
  <c r="C19" i="4"/>
  <c r="H12" i="11"/>
  <c r="J14" i="9"/>
  <c r="H7" i="8"/>
  <c r="H10" i="11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J25" i="9"/>
  <c r="K25" i="9"/>
  <c r="L25" i="9"/>
  <c r="J26" i="9"/>
  <c r="K26" i="9"/>
  <c r="L26" i="9"/>
  <c r="J27" i="9"/>
  <c r="K27" i="9"/>
  <c r="L27" i="9"/>
  <c r="J28" i="9"/>
  <c r="K28" i="9"/>
  <c r="L28" i="9"/>
  <c r="J29" i="9"/>
  <c r="K29" i="9"/>
  <c r="L29" i="9"/>
  <c r="J30" i="9"/>
  <c r="K30" i="9"/>
  <c r="L30" i="9"/>
  <c r="J31" i="9"/>
  <c r="K31" i="9"/>
  <c r="L31" i="9"/>
  <c r="J32" i="9"/>
  <c r="K32" i="9"/>
  <c r="L32" i="9"/>
  <c r="J33" i="9"/>
  <c r="K33" i="9"/>
  <c r="L33" i="9"/>
  <c r="J34" i="9"/>
  <c r="K34" i="9"/>
  <c r="L34" i="9"/>
  <c r="J35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J15" i="9"/>
  <c r="C7" i="11" a="1"/>
  <c r="C7" i="11" s="1"/>
  <c r="G28" i="1" s="1"/>
  <c r="G25" i="1"/>
  <c r="G24" i="9"/>
  <c r="H24" i="9" s="1"/>
  <c r="G20" i="9"/>
  <c r="H20" i="9" s="1"/>
  <c r="G16" i="9"/>
  <c r="H16" i="9" s="1"/>
  <c r="E28" i="9"/>
  <c r="D13" i="8"/>
  <c r="D19" i="8"/>
  <c r="D18" i="8"/>
  <c r="D17" i="8"/>
  <c r="D15" i="8"/>
  <c r="D14" i="8"/>
  <c r="G15" i="9" l="1"/>
  <c r="G24" i="1" s="1"/>
  <c r="L14" i="9"/>
  <c r="H9" i="11"/>
  <c r="H7" i="11" s="1"/>
  <c r="G29" i="1" s="1"/>
  <c r="G27" i="1"/>
  <c r="B21" i="8"/>
  <c r="D23" i="8"/>
  <c r="D20" i="8"/>
  <c r="D21" i="8" s="1"/>
  <c r="D21" i="4" l="1"/>
  <c r="D24" i="8"/>
  <c r="E24" i="8" s="1"/>
  <c r="G23" i="1" s="1"/>
  <c r="K17" i="6" l="1"/>
  <c r="K13" i="6"/>
  <c r="O6" i="7"/>
  <c r="G19" i="1" s="1"/>
  <c r="O5" i="7"/>
  <c r="G18" i="1" s="1"/>
  <c r="O4" i="7"/>
  <c r="G17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G15" i="1" s="1"/>
  <c r="J24" i="6"/>
  <c r="J25" i="6"/>
  <c r="J26" i="6" l="1"/>
  <c r="J15" i="6" s="1"/>
  <c r="K15" i="6" s="1"/>
  <c r="B5" i="6" s="1"/>
  <c r="G14" i="1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0" i="5"/>
  <c r="G7" i="1" s="1"/>
  <c r="C26" i="4"/>
  <c r="D26" i="4" s="1"/>
  <c r="C25" i="4"/>
  <c r="D19" i="4" l="1"/>
  <c r="C20" i="4"/>
  <c r="C21" i="4"/>
  <c r="C22" i="4"/>
  <c r="C28" i="4" s="1"/>
  <c r="G13" i="1"/>
  <c r="G9" i="1" s="1"/>
  <c r="G32" i="1" s="1"/>
  <c r="D22" i="4" l="1"/>
  <c r="D28" i="4" s="1"/>
  <c r="D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<sst xmlns="http://schemas.openxmlformats.org/spreadsheetml/2006/main" count="974" uniqueCount="541">
  <si>
    <t>Národní plán obnovy</t>
  </si>
  <si>
    <t>4.1 Systémová podpora veřejných investic</t>
  </si>
  <si>
    <t>5. výzva na finanční podporu přípravy projektů souladných s cíli EU (příprava projektů dostupného (vč. sociálního) a udržitelného nájemního bydlení)</t>
  </si>
  <si>
    <t>Číslo výzvy: 31_24_136</t>
  </si>
  <si>
    <t xml:space="preserve">Název projektu: </t>
  </si>
  <si>
    <t xml:space="preserve">Registrační číslo projektu: </t>
  </si>
  <si>
    <t xml:space="preserve">Žadatel: </t>
  </si>
  <si>
    <t>tyto buňky vyplní žadatel</t>
  </si>
  <si>
    <t>tyto buňky vyplní hodnotitel</t>
  </si>
  <si>
    <t>Výzva 5. - VARIANTA B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</si>
  <si>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</si>
  <si>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</si>
  <si>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</si>
  <si>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</si>
  <si>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</si>
  <si>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</si>
  <si>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</si>
  <si>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</si>
  <si>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</si>
  <si>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</si>
  <si>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</si>
  <si>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Potřebné minimum: 0 bodů, maximum 35</t>
  </si>
  <si>
    <t>Celkem</t>
  </si>
  <si>
    <t>Maximum 87</t>
  </si>
  <si>
    <t>3.1.2 Enviromentální kritéria</t>
  </si>
  <si>
    <t>vyberte variantu A nebo B</t>
  </si>
  <si>
    <t>Enviromentální kritéria</t>
  </si>
  <si>
    <t>Potřebné minimum: 10 bodů, maximum 33 (VAR A)</t>
  </si>
  <si>
    <t>A</t>
  </si>
  <si>
    <t>Potřebné minimum: 10 bodů, maximum 16 (VAR B) - SBToolCZ</t>
  </si>
  <si>
    <t>B</t>
  </si>
  <si>
    <t>Potřebné minimum: 25 bodů, maximum 120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</si>
  <si>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</si>
  <si>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</si>
  <si>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</si>
  <si>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</si>
  <si>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</si>
  <si>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</si>
  <si>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V těchto buňkách provede přímý výběr bodů žadatel</t>
  </si>
  <si>
    <t>V těchto buňkách provede přímý výběr bodů hodnotitel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</si>
  <si>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</si>
  <si>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</si>
  <si>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</si>
  <si>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</si>
  <si>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</si>
  <si>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</si>
  <si>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</si>
  <si>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</si>
  <si>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</si>
  <si>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</si>
  <si>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</si>
  <si>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</si>
  <si>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</si>
  <si>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</si>
  <si>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</si>
  <si>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</si>
  <si>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</si>
  <si>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</si>
  <si>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</si>
  <si>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</si>
  <si>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</si>
  <si>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</si>
  <si>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</si>
  <si>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</si>
  <si>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</si>
  <si>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</si>
  <si>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</si>
  <si>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</si>
  <si>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</si>
  <si>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</si>
  <si>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</si>
  <si>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pro výzvu 5. zadejte údaje do záložky SOC 5</t>
  </si>
  <si>
    <t>SOC</t>
  </si>
  <si>
    <t>Potřebnost výstavby dostupnosti bydlení 5. výzva</t>
  </si>
  <si>
    <t>Podíl sociálního bydlení 5. výzva</t>
  </si>
  <si>
    <t>Strukturálně postižený region</t>
  </si>
  <si>
    <t>Celkem 5. výzva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</si>
  <si>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</si>
  <si>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</si>
  <si>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</si>
  <si>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</si>
  <si>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</si>
  <si>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</si>
  <si>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</si>
  <si>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</si>
  <si>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</si>
  <si>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</si>
  <si>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</si>
  <si>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</si>
  <si>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</si>
  <si>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provede žadatel zadání hodnot, zkontroluje administrátor MMR</t>
  </si>
  <si>
    <t>V těchto buňkách provede hodnotitel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</si>
  <si>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</si>
  <si>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</si>
  <si>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</si>
  <si>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</si>
  <si>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zdroj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</si>
  <si>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</si>
  <si>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</si>
  <si>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</si>
  <si>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</si>
  <si>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</si>
  <si>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</si>
  <si>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</si>
  <si>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</si>
  <si>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</si>
  <si>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</si>
  <si>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</si>
  <si>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</si>
  <si>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</si>
  <si>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</si>
  <si>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</si>
  <si>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</si>
  <si>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</si>
  <si>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</si>
  <si>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</si>
  <si>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</si>
  <si>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</si>
  <si>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</si>
  <si>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</si>
  <si>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</si>
  <si>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</si>
  <si>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</si>
  <si>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</si>
  <si>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</si>
  <si>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</si>
  <si>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</si>
  <si>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</si>
  <si>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</si>
  <si>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</si>
  <si>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</si>
  <si>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</si>
  <si>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</si>
  <si>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</si>
  <si>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</si>
  <si>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</si>
  <si>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</si>
  <si>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</si>
  <si>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</si>
  <si>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</si>
  <si>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</si>
  <si>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</si>
  <si>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</si>
  <si>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</si>
  <si>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</si>
  <si>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</si>
  <si>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</si>
  <si>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</si>
  <si>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</si>
  <si>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provede hodnotitel zaškrtnutí (nebo napíše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</si>
  <si>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</si>
  <si>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</si>
  <si>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</si>
  <si>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</si>
  <si>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</si>
  <si>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</si>
  <si>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</si>
  <si>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V těchto buňkách provede žadatel  zadání hodnot, hodnotitel provede kontrolu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</si>
  <si>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</si>
  <si>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</si>
  <si>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</si>
  <si>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</si>
  <si>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</si>
  <si>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</si>
  <si>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</si>
  <si>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</si>
  <si>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</si>
  <si>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</si>
  <si>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</si>
  <si>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</si>
  <si>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</si>
  <si>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</si>
  <si>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1+kk</t>
  </si>
  <si>
    <t>Příklad vyplnění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</si>
  <si>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</si>
  <si>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</si>
  <si>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</si>
  <si>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</si>
  <si>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</si>
  <si>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</si>
  <si>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</si>
  <si>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</si>
  <si>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</si>
  <si>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</si>
  <si>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</si>
  <si>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</si>
  <si>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</si>
  <si>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</si>
  <si>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</si>
  <si>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</si>
  <si>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</si>
  <si>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</si>
  <si>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</si>
  <si>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</si>
  <si>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</si>
  <si>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</si>
  <si>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</si>
  <si>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</si>
  <si>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</si>
  <si>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</si>
  <si>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</si>
  <si>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</si>
  <si>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</si>
  <si>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</si>
  <si>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</si>
  <si>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</si>
  <si>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</si>
  <si>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</si>
  <si>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</si>
  <si>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</si>
  <si>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</si>
  <si>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</si>
  <si>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</si>
  <si>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</si>
  <si>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</si>
  <si>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</si>
  <si>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</si>
  <si>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</si>
  <si>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</si>
  <si>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</si>
  <si>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</si>
  <si>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</si>
  <si>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</si>
  <si>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</si>
  <si>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</si>
  <si>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</si>
  <si>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</si>
  <si>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</si>
  <si>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</si>
  <si>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</si>
  <si>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</si>
  <si>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</si>
  <si>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</si>
  <si>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</si>
  <si>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</si>
  <si>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</si>
  <si>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</si>
  <si>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</si>
  <si>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</si>
  <si>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</t>
  </si>
  <si>
    <t>M</t>
  </si>
  <si>
    <t>0 - 40 %</t>
  </si>
  <si>
    <t>1 + kk</t>
  </si>
  <si>
    <t>2 +kk</t>
  </si>
  <si>
    <t>3 + kk</t>
  </si>
  <si>
    <t>4 + kk</t>
  </si>
  <si>
    <t>5 - 30%</t>
  </si>
  <si>
    <t>S</t>
  </si>
  <si>
    <t>50 - 70%</t>
  </si>
  <si>
    <t>1 + kk, 1 + 1</t>
  </si>
  <si>
    <t>2 +kk, 2 + 1</t>
  </si>
  <si>
    <t>3 + kk, 3 + 1</t>
  </si>
  <si>
    <t>4 + kk, 4 + 1</t>
  </si>
  <si>
    <t>pozn.</t>
  </si>
  <si>
    <t>u menšího počtu bytů stačí splnit ZASTOUPENÍ STANDARDU</t>
  </si>
  <si>
    <t>V těchto buňkách provede hodnotitel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</si>
  <si>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</si>
  <si>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</si>
  <si>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</si>
  <si>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</si>
  <si>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</si>
  <si>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</si>
  <si>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</si>
  <si>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</si>
  <si>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</si>
  <si>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</si>
  <si>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</si>
  <si>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</si>
  <si>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</si>
  <si>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</si>
  <si>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</si>
  <si>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</si>
  <si>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</si>
  <si>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</si>
  <si>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>Potřebnost výstavby dostupnosti bydlení</t>
  </si>
  <si>
    <t xml:space="preserve">Podíl sociálního bydlení </t>
  </si>
  <si>
    <t>Hospodářsky a sociálně ohrožené území a Strukturálně postižený region</t>
  </si>
  <si>
    <t>V těchto buňkách provede žadatel zadání hodnot, hodnotitel provede kontrolu</t>
  </si>
  <si>
    <t>Podmínka</t>
  </si>
  <si>
    <t>body</t>
  </si>
  <si>
    <t>Zadejte obec:</t>
  </si>
  <si>
    <t>&lt;10 % plochy určené pro sociální byty</t>
  </si>
  <si>
    <t xml:space="preserve">&gt;=10 a &lt;20 % plochy pro sociální byty </t>
  </si>
  <si>
    <t>vyberta kraj</t>
  </si>
  <si>
    <t>zadejte ORP</t>
  </si>
  <si>
    <t>počet bodů</t>
  </si>
  <si>
    <t xml:space="preserve">&gt;=20 % plochy pro sociální byty </t>
  </si>
  <si>
    <t>zkontroluj zda se jedná o strukturálně postižený region</t>
  </si>
  <si>
    <t>Jihomoravský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</si>
  <si>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</si>
  <si>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</si>
  <si>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</si>
  <si>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</si>
  <si>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</si>
  <si>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</si>
  <si>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</si>
  <si>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Středočeský</t>
  </si>
  <si>
    <t>-</t>
  </si>
  <si>
    <t>České Budějovice</t>
  </si>
  <si>
    <t>Celková čistá plocha bytů</t>
  </si>
  <si>
    <t>ze záložky EFE</t>
  </si>
  <si>
    <t>Plzeňský</t>
  </si>
  <si>
    <t>Horažďovice, Nepomuk, Sušice</t>
  </si>
  <si>
    <t>Český Krumlov</t>
  </si>
  <si>
    <t>Karlovarský</t>
  </si>
  <si>
    <t>sociální byty:</t>
  </si>
  <si>
    <t>Milevsko, Soběslav, Dačice, Blatná</t>
  </si>
  <si>
    <t>Jindřichův Hradec</t>
  </si>
  <si>
    <t>Královéhradecký</t>
  </si>
  <si>
    <t>Kraslice, Sokolov, Ostrov</t>
  </si>
  <si>
    <t>Kaplice</t>
  </si>
  <si>
    <t>Liberecký</t>
  </si>
  <si>
    <t>Ústecký</t>
  </si>
  <si>
    <t>Litvínov, Most, Rumburk, Děčín, Varnsdorf, Podbořany, Chomutov, Kadaň, Ústí nad Labem, Lovosice, Teplice, Žatec, Louny, Litoměřice</t>
  </si>
  <si>
    <t>Třeboň</t>
  </si>
  <si>
    <t>Moravskoslezský</t>
  </si>
  <si>
    <t>Tanvald, Frýdlant, Semily, Nový Bor</t>
  </si>
  <si>
    <t>Trhové Sviny</t>
  </si>
  <si>
    <t>Olomoucký</t>
  </si>
  <si>
    <t>Broumov, Dvůr Králové nad Labem</t>
  </si>
  <si>
    <t>Písek</t>
  </si>
  <si>
    <t>Pardubický</t>
  </si>
  <si>
    <t>Moravská Třebová, Česká Třebová, Svitavy, Králíky</t>
  </si>
  <si>
    <t>Tábor</t>
  </si>
  <si>
    <t>Praha</t>
  </si>
  <si>
    <t>Kraj Vysočina</t>
  </si>
  <si>
    <t>Moravské Budějovice, Pacov, Bystřice nad Pernštejnem, Telč, Světlá nad Sázavou, Náměšť nad Oslavou, Chotěboř, Třebíč</t>
  </si>
  <si>
    <t>Soběslav</t>
  </si>
  <si>
    <t>ano</t>
  </si>
  <si>
    <t>Veselí nad Moravou, Hodonín, Kyjov, Moravský Krumlov, Znojmo</t>
  </si>
  <si>
    <t>Prachatice</t>
  </si>
  <si>
    <t>Přerov, Jeseník, Šumperk, Konice, Mohelnice, Uničov, Lipník nad Bečvou, Zábřeh, Hranice, Šternberk</t>
  </si>
  <si>
    <t>Strakonice</t>
  </si>
  <si>
    <t>Karviná, Havířov, Orlová, Vítkov, Rýmařov, Krnov, Bruntál, Bohumín, Odry, Český Těšín</t>
  </si>
  <si>
    <t>Vimperk</t>
  </si>
  <si>
    <t>Vysočina</t>
  </si>
  <si>
    <t>Zlínský</t>
  </si>
  <si>
    <t>Bystřice pod Hostýnem, Kroměříž, Otrokovice, Holešov, Vsetín, Uherský Brod</t>
  </si>
  <si>
    <t>Dačice</t>
  </si>
  <si>
    <t>Blatná</t>
  </si>
  <si>
    <t>Vodňany</t>
  </si>
  <si>
    <t>Týn nad Vltavou</t>
  </si>
  <si>
    <t>Milevsko</t>
  </si>
  <si>
    <t>Brno</t>
  </si>
  <si>
    <t>Hustopeče</t>
  </si>
  <si>
    <t>Blansko</t>
  </si>
  <si>
    <t>Hodonín</t>
  </si>
  <si>
    <t>Šlapanice</t>
  </si>
  <si>
    <t>Pohořelice</t>
  </si>
  <si>
    <t>Slavkov u Brna</t>
  </si>
  <si>
    <t>Židlochovice</t>
  </si>
  <si>
    <t>Rosice</t>
  </si>
  <si>
    <t>Vyškov</t>
  </si>
  <si>
    <t>Znojmo</t>
  </si>
  <si>
    <t>Mikulov</t>
  </si>
  <si>
    <t>Ivančice</t>
  </si>
  <si>
    <t>Kyjov</t>
  </si>
  <si>
    <t>Tišnov</t>
  </si>
  <si>
    <t>Břeclav</t>
  </si>
  <si>
    <t>Veselí nad Moravou</t>
  </si>
  <si>
    <t>Boskovice</t>
  </si>
  <si>
    <t>Bučovice</t>
  </si>
  <si>
    <t>Kuřim</t>
  </si>
  <si>
    <t>Moravský Krumlov</t>
  </si>
  <si>
    <t>Karlovy Vary</t>
  </si>
  <si>
    <t>Mariánské Lázně</t>
  </si>
  <si>
    <t>Ostrov</t>
  </si>
  <si>
    <t>Aš</t>
  </si>
  <si>
    <t>Cheb</t>
  </si>
  <si>
    <t>Sokolov</t>
  </si>
  <si>
    <t>Kraslice</t>
  </si>
  <si>
    <t>Hradec Králové</t>
  </si>
  <si>
    <t>Vrchlabí</t>
  </si>
  <si>
    <t>Trutnov</t>
  </si>
  <si>
    <t>Jaroměř</t>
  </si>
  <si>
    <t>Jičín</t>
  </si>
  <si>
    <t>Hořice</t>
  </si>
  <si>
    <t>Náchod</t>
  </si>
  <si>
    <t>Nová Paka</t>
  </si>
  <si>
    <t>Nový Bydžov</t>
  </si>
  <si>
    <t>Broumov</t>
  </si>
  <si>
    <t>Kostelec nad Orlicí</t>
  </si>
  <si>
    <t>Dobruška</t>
  </si>
  <si>
    <t>Dvůr Králové nad Labem</t>
  </si>
  <si>
    <t>Rychnov nad Kněžnou</t>
  </si>
  <si>
    <t>Nové Město nad Metují</t>
  </si>
  <si>
    <t>Frýdlant</t>
  </si>
  <si>
    <t>Liberec</t>
  </si>
  <si>
    <t>Česká Lípa</t>
  </si>
  <si>
    <t>Tanvald</t>
  </si>
  <si>
    <t>Turnov</t>
  </si>
  <si>
    <t>Jablonec nad Nisou</t>
  </si>
  <si>
    <t>Nový Bor</t>
  </si>
  <si>
    <t>Jilemnice</t>
  </si>
  <si>
    <t>Semily</t>
  </si>
  <si>
    <t>Železný Brod</t>
  </si>
  <si>
    <t>Frýdek-Místek</t>
  </si>
  <si>
    <t>Ostrava</t>
  </si>
  <si>
    <t>Kopřivnice</t>
  </si>
  <si>
    <t>Nový Jičín</t>
  </si>
  <si>
    <t>Jablunkov</t>
  </si>
  <si>
    <t>Třinec</t>
  </si>
  <si>
    <t>Karviná</t>
  </si>
  <si>
    <t>Frýdlant nad Ostravicí</t>
  </si>
  <si>
    <t>Český Těšín</t>
  </si>
  <si>
    <t>Frenštát pod Radhoštěm</t>
  </si>
  <si>
    <t>Hlučín</t>
  </si>
  <si>
    <t>Bohumín</t>
  </si>
  <si>
    <t>Opava</t>
  </si>
  <si>
    <t>Havířov</t>
  </si>
  <si>
    <t>Bílovec</t>
  </si>
  <si>
    <t>Bruntál</t>
  </si>
  <si>
    <t>Odry</t>
  </si>
  <si>
    <t>Kravaře</t>
  </si>
  <si>
    <t>Orlová</t>
  </si>
  <si>
    <t>Krnov</t>
  </si>
  <si>
    <t>Rýmařov</t>
  </si>
  <si>
    <t>Vítkov</t>
  </si>
  <si>
    <t>Olomouc</t>
  </si>
  <si>
    <t>Prostějov</t>
  </si>
  <si>
    <t>Přerov</t>
  </si>
  <si>
    <t>Hranice</t>
  </si>
  <si>
    <t>Uničov</t>
  </si>
  <si>
    <t>Zábřeh</t>
  </si>
  <si>
    <t>Šumperk</t>
  </si>
  <si>
    <t>Lipník nad Bečvou</t>
  </si>
  <si>
    <t>Šternberk</t>
  </si>
  <si>
    <t>Litovel</t>
  </si>
  <si>
    <t>Mohelnice</t>
  </si>
  <si>
    <t>Jeseník</t>
  </si>
  <si>
    <t>Konice</t>
  </si>
  <si>
    <t>Pardubice</t>
  </si>
  <si>
    <t>Chrudim</t>
  </si>
  <si>
    <t>Holice</t>
  </si>
  <si>
    <t>Moravská Třebová</t>
  </si>
  <si>
    <t>Litomyšl</t>
  </si>
  <si>
    <t>Svitavy</t>
  </si>
  <si>
    <t>Přelouč</t>
  </si>
  <si>
    <t>Vysoké Mýto</t>
  </si>
  <si>
    <t>Polička</t>
  </si>
  <si>
    <t>Hlinsko</t>
  </si>
  <si>
    <t>Lanškroun</t>
  </si>
  <si>
    <t>Ústí nad Orlicí</t>
  </si>
  <si>
    <t>Česká Třebová</t>
  </si>
  <si>
    <t>Žamberk</t>
  </si>
  <si>
    <t>Králíky</t>
  </si>
  <si>
    <t>Plzeň</t>
  </si>
  <si>
    <t>Klatovy</t>
  </si>
  <si>
    <t>Tachov</t>
  </si>
  <si>
    <t>Rokycany</t>
  </si>
  <si>
    <t>Nýřany</t>
  </si>
  <si>
    <t>Stod</t>
  </si>
  <si>
    <t>Stříbro</t>
  </si>
  <si>
    <t>Sušice</t>
  </si>
  <si>
    <t>Domažlice</t>
  </si>
  <si>
    <t>Přeštice</t>
  </si>
  <si>
    <t>Kralovice</t>
  </si>
  <si>
    <t>Horažďovice</t>
  </si>
  <si>
    <t>Nepomuk</t>
  </si>
  <si>
    <t>Blovice</t>
  </si>
  <si>
    <t>Horšovský Týn</t>
  </si>
  <si>
    <t>Kladno</t>
  </si>
  <si>
    <t>Beroun</t>
  </si>
  <si>
    <t>Kolín</t>
  </si>
  <si>
    <t>Brandýs nad Labem-Stará Boleslav</t>
  </si>
  <si>
    <t>Mladá Boleslav</t>
  </si>
  <si>
    <t>Říčany</t>
  </si>
  <si>
    <t>Černošice</t>
  </si>
  <si>
    <t>Neratovice</t>
  </si>
  <si>
    <t>Slaný</t>
  </si>
  <si>
    <t>Nymburk</t>
  </si>
  <si>
    <t>Mělník</t>
  </si>
  <si>
    <t>Kutná Hora</t>
  </si>
  <si>
    <t>Benešov</t>
  </si>
  <si>
    <t>Příbram</t>
  </si>
  <si>
    <t>Český Brod</t>
  </si>
  <si>
    <t>Lysá nad Labem</t>
  </si>
  <si>
    <t>Kralupy nad Vltavou</t>
  </si>
  <si>
    <t>Rakovník</t>
  </si>
  <si>
    <t>Dobříš</t>
  </si>
  <si>
    <t>Čáslav</t>
  </si>
  <si>
    <t>Poděbrady</t>
  </si>
  <si>
    <t>Mnichovo Hradiště</t>
  </si>
  <si>
    <t>Hořovice</t>
  </si>
  <si>
    <t>Vlašim</t>
  </si>
  <si>
    <t>Sedlčany</t>
  </si>
  <si>
    <t>Votice</t>
  </si>
  <si>
    <t>Kadaň</t>
  </si>
  <si>
    <t>Litoměřice</t>
  </si>
  <si>
    <t>Chomutov</t>
  </si>
  <si>
    <t>Lovosice</t>
  </si>
  <si>
    <t>Roudnice nad Labem</t>
  </si>
  <si>
    <t>Most</t>
  </si>
  <si>
    <t>Ústí nad Labem</t>
  </si>
  <si>
    <t>Teplice</t>
  </si>
  <si>
    <t>Louny</t>
  </si>
  <si>
    <t>Podbořany</t>
  </si>
  <si>
    <t>Bílina</t>
  </si>
  <si>
    <t>Žatec</t>
  </si>
  <si>
    <t>Rumburk</t>
  </si>
  <si>
    <t>Děčín</t>
  </si>
  <si>
    <t>Litvínov</t>
  </si>
  <si>
    <t>Varnsdorf</t>
  </si>
  <si>
    <t>Třebíč</t>
  </si>
  <si>
    <t>Jihlava</t>
  </si>
  <si>
    <t>Žďár nad Sázavou</t>
  </si>
  <si>
    <t>Havlíčkův Brod</t>
  </si>
  <si>
    <t>Náměšť nad Oslavou</t>
  </si>
  <si>
    <t>Moravské Budějovice</t>
  </si>
  <si>
    <t>Velké Meziříčí</t>
  </si>
  <si>
    <t>Humpolec</t>
  </si>
  <si>
    <t>Nové Město na Moravě</t>
  </si>
  <si>
    <t>Pelhřimov</t>
  </si>
  <si>
    <t>Telč</t>
  </si>
  <si>
    <t>Světlá nad Sázavou</t>
  </si>
  <si>
    <t>Chotěboř</t>
  </si>
  <si>
    <t>Bystřice nad Pernštejnem</t>
  </si>
  <si>
    <t>Pacov</t>
  </si>
  <si>
    <t>Kroměříž</t>
  </si>
  <si>
    <t>Zlín</t>
  </si>
  <si>
    <t>Vsetín</t>
  </si>
  <si>
    <t>Uherské Hradiště</t>
  </si>
  <si>
    <t>Holešov</t>
  </si>
  <si>
    <t>Otrokovice</t>
  </si>
  <si>
    <t>Uherský Brod</t>
  </si>
  <si>
    <t>Valašské Klobouky</t>
  </si>
  <si>
    <t>Luhačovice</t>
  </si>
  <si>
    <t>Rožnov pod Radhoštěm</t>
  </si>
  <si>
    <t>Valašské Meziříčí</t>
  </si>
  <si>
    <t>Vizovice</t>
  </si>
  <si>
    <t>Bystřice pod Hostýnem</t>
  </si>
  <si>
    <t>Sluneční odrazivost</t>
  </si>
  <si>
    <t xml:space="preserve">požadavek vychází z požadavku z certifikace LEED V4: </t>
  </si>
  <si>
    <t>Heat island reduction | U.S. Green Building Council</t>
  </si>
  <si>
    <t>databáze výrobků v USA:</t>
  </si>
  <si>
    <t>CRRC Roof Directory</t>
  </si>
  <si>
    <t>příklad technického listu:</t>
  </si>
  <si>
    <t>Sarnafil® TS 77-20 E | Střešní hydroizolační fólie na bázi flexibilních polyolefinů | Sika CZ</t>
  </si>
  <si>
    <t>2097773797-alkorplan-bright.pdf</t>
  </si>
  <si>
    <t xml:space="preserve">zdroj: </t>
  </si>
  <si>
    <t>49983.pdf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</si>
</sst>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1F497D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8" fillId="0" borderId="0" xfId="0" applyFont="1" applyAlignment="1">
      <alignment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1" fillId="0" borderId="2" xfId="0" applyFont="1" applyBorder="1"/>
    <xf numFmtId="0" fontId="5" fillId="0" borderId="2" xfId="0" applyFont="1" applyBorder="1"/>
    <xf numFmtId="0" fontId="13" fillId="0" borderId="2" xfId="0" applyFont="1" applyBorder="1"/>
    <xf numFmtId="0" fontId="10" fillId="0" borderId="2" xfId="0" applyFont="1" applyBorder="1"/>
    <xf numFmtId="0" fontId="12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 wrapText="1"/>
    </xf>
    <xf numFmtId="0" fontId="14" fillId="0" borderId="9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5" fillId="0" borderId="0" xfId="0" applyFont="1"/>
    <xf numFmtId="0" fontId="5" fillId="0" borderId="0" xfId="0" applyFont="1" applyAlignment="1">
      <alignment wrapText="1"/>
    </xf>
    <xf numFmtId="0" fontId="0" fillId="5" borderId="0" xfId="0" applyFill="1"/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6" borderId="0" xfId="0" applyFill="1"/>
    <xf numFmtId="0" fontId="0" fillId="0" borderId="9" xfId="0" applyBorder="1" applyAlignment="1">
      <alignment horizontal="center"/>
    </xf>
    <xf numFmtId="0" fontId="12" fillId="0" borderId="2" xfId="0" applyFont="1" applyBorder="1"/>
    <xf numFmtId="0" fontId="23" fillId="0" borderId="0" xfId="0" applyFont="1"/>
    <xf numFmtId="9" fontId="0" fillId="0" borderId="2" xfId="3" applyFont="1" applyBorder="1"/>
    <xf numFmtId="0" fontId="0" fillId="6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6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12" fillId="0" borderId="0" xfId="0" applyFont="1"/>
    <xf numFmtId="0" fontId="25" fillId="7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5" fillId="7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6" borderId="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8" borderId="0" xfId="0" applyFont="1" applyFill="1"/>
    <xf numFmtId="0" fontId="0" fillId="8" borderId="0" xfId="0" applyFill="1"/>
    <xf numFmtId="0" fontId="0" fillId="6" borderId="12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9" borderId="0" xfId="0" applyFill="1"/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9" borderId="17" xfId="0" applyFont="1" applyFill="1" applyBorder="1"/>
    <xf numFmtId="0" fontId="0" fillId="0" borderId="17" xfId="0" applyBorder="1"/>
    <xf numFmtId="0" fontId="0" fillId="0" borderId="17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4" fillId="0" borderId="17" xfId="1" applyBorder="1" applyAlignment="1">
      <alignment vertical="center"/>
    </xf>
    <xf numFmtId="0" fontId="29" fillId="0" borderId="17" xfId="0" applyFont="1" applyBorder="1" applyAlignment="1">
      <alignment vertical="center" wrapText="1"/>
    </xf>
    <xf numFmtId="0" fontId="0" fillId="10" borderId="0" xfId="0" applyFill="1"/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/>
    <xf numFmtId="0" fontId="1" fillId="0" borderId="0" xfId="0" applyFont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1" fillId="10" borderId="17" xfId="0" applyFont="1" applyFill="1" applyBorder="1"/>
    <xf numFmtId="0" fontId="25" fillId="7" borderId="29" xfId="0" applyFont="1" applyFill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30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1" fillId="0" borderId="0" xfId="0" applyFont="1" applyAlignment="1">
      <alignment horizontal="center"/>
    </xf>
    <xf numFmtId="2" fontId="0" fillId="0" borderId="7" xfId="0" applyNumberFormat="1" applyBorder="1"/>
    <xf numFmtId="0" fontId="0" fillId="0" borderId="34" xfId="0" applyBorder="1" applyAlignment="1">
      <alignment horizontal="center" wrapText="1"/>
    </xf>
    <xf numFmtId="0" fontId="0" fillId="0" borderId="9" xfId="0" applyBorder="1"/>
    <xf numFmtId="2" fontId="0" fillId="0" borderId="9" xfId="0" applyNumberFormat="1" applyBorder="1"/>
    <xf numFmtId="9" fontId="30" fillId="0" borderId="26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1"/>
    <xf numFmtId="0" fontId="5" fillId="0" borderId="0" xfId="0" applyFont="1"/>
    <xf numFmtId="0" fontId="0" fillId="11" borderId="0" xfId="0" applyFill="1" applyAlignment="1">
      <alignment horizontal="center" wrapText="1"/>
    </xf>
    <xf numFmtId="0" fontId="0" fillId="12" borderId="0" xfId="0" applyFill="1" applyAlignment="1">
      <alignment horizontal="center" wrapText="1"/>
    </xf>
    <xf numFmtId="9" fontId="0" fillId="0" borderId="2" xfId="0" applyNumberFormat="1" applyBorder="1"/>
    <xf numFmtId="0" fontId="0" fillId="13" borderId="0" xfId="0" applyFill="1" applyAlignment="1">
      <alignment horizontal="center" wrapText="1"/>
    </xf>
    <xf numFmtId="0" fontId="6" fillId="0" borderId="0" xfId="0" applyFont="1"/>
    <xf numFmtId="0" fontId="34" fillId="14" borderId="35" xfId="0" applyFont="1" applyFill="1" applyBorder="1" applyAlignment="1">
      <alignment horizontal="center" vertical="center"/>
    </xf>
    <xf numFmtId="0" fontId="34" fillId="14" borderId="36" xfId="0" applyFont="1" applyFill="1" applyBorder="1" applyAlignment="1">
      <alignment horizontal="center" vertical="center"/>
    </xf>
    <xf numFmtId="0" fontId="34" fillId="14" borderId="36" xfId="0" applyFont="1" applyFill="1" applyBorder="1" applyAlignment="1">
      <alignment vertical="center"/>
    </xf>
    <xf numFmtId="0" fontId="35" fillId="0" borderId="37" xfId="0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35" fillId="0" borderId="33" xfId="0" applyFont="1" applyBorder="1" applyAlignment="1">
      <alignment horizontal="right" vertical="center"/>
    </xf>
    <xf numFmtId="0" fontId="35" fillId="0" borderId="35" xfId="0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5" fillId="0" borderId="36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36" fillId="0" borderId="0" xfId="0" applyFont="1"/>
    <xf numFmtId="0" fontId="37" fillId="0" borderId="0" xfId="0" applyFont="1"/>
    <xf numFmtId="0" fontId="38" fillId="0" borderId="0" xfId="0" applyFont="1"/>
    <xf numFmtId="0" fontId="17" fillId="0" borderId="35" xfId="0" applyFont="1" applyBorder="1" applyAlignment="1">
      <alignment horizontal="justify" vertical="center" wrapText="1"/>
    </xf>
    <xf numFmtId="0" fontId="17" fillId="0" borderId="36" xfId="0" applyFont="1" applyBorder="1" applyAlignment="1">
      <alignment horizontal="justify" vertical="center" wrapText="1"/>
    </xf>
    <xf numFmtId="0" fontId="17" fillId="0" borderId="37" xfId="0" applyFont="1" applyBorder="1" applyAlignment="1">
      <alignment horizontal="justify" vertical="center" wrapText="1"/>
    </xf>
    <xf numFmtId="0" fontId="17" fillId="0" borderId="33" xfId="0" applyFont="1" applyBorder="1" applyAlignment="1">
      <alignment horizontal="justify" vertical="center" wrapText="1"/>
    </xf>
    <xf numFmtId="0" fontId="35" fillId="0" borderId="0" xfId="0" applyFont="1" applyAlignment="1">
      <alignment horizontal="right" vertical="center"/>
    </xf>
    <xf numFmtId="0" fontId="34" fillId="14" borderId="0" xfId="0" applyFont="1" applyFill="1" applyAlignment="1">
      <alignment horizontal="center" vertical="center" wrapText="1"/>
    </xf>
    <xf numFmtId="0" fontId="10" fillId="2" borderId="2" xfId="0" applyFont="1" applyFill="1" applyBorder="1"/>
    <xf numFmtId="0" fontId="1" fillId="10" borderId="0" xfId="0" applyFont="1" applyFill="1" applyAlignment="1">
      <alignment horizontal="center" vertical="center"/>
    </xf>
    <xf numFmtId="0" fontId="38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34" xfId="0" applyFill="1" applyBorder="1"/>
    <xf numFmtId="0" fontId="1" fillId="5" borderId="38" xfId="0" applyFont="1" applyFill="1" applyBorder="1"/>
    <xf numFmtId="0" fontId="0" fillId="0" borderId="38" xfId="0" applyBorder="1"/>
    <xf numFmtId="0" fontId="1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0" fillId="0" borderId="39" xfId="0" applyBorder="1" applyAlignment="1">
      <alignment wrapText="1"/>
    </xf>
    <xf numFmtId="0" fontId="1" fillId="5" borderId="39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0" fillId="6" borderId="36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9" fillId="0" borderId="0" xfId="0" applyFont="1"/>
    <xf numFmtId="0" fontId="40" fillId="0" borderId="0" xfId="0" applyFont="1" applyAlignment="1">
      <alignment horizontal="left"/>
    </xf>
    <xf numFmtId="0" fontId="41" fillId="0" borderId="0" xfId="0" applyFont="1"/>
    <xf numFmtId="0" fontId="39" fillId="0" borderId="42" xfId="0" applyFont="1" applyBorder="1"/>
    <xf numFmtId="0" fontId="1" fillId="0" borderId="2" xfId="0" applyFont="1" applyBorder="1" applyAlignment="1">
      <alignment vertical="center" wrapText="1"/>
    </xf>
    <xf numFmtId="0" fontId="1" fillId="8" borderId="0" xfId="0" applyFont="1" applyFill="1" applyAlignment="1">
      <alignment vertical="center"/>
    </xf>
    <xf numFmtId="0" fontId="1" fillId="8" borderId="9" xfId="0" applyFont="1" applyFill="1" applyBorder="1" applyAlignment="1">
      <alignment horizontal="center"/>
    </xf>
    <xf numFmtId="0" fontId="13" fillId="8" borderId="2" xfId="0" applyFont="1" applyFill="1" applyBorder="1"/>
    <xf numFmtId="0" fontId="0" fillId="8" borderId="9" xfId="0" applyFill="1" applyBorder="1" applyAlignment="1">
      <alignment horizontal="center"/>
    </xf>
    <xf numFmtId="164" fontId="0" fillId="15" borderId="2" xfId="2" applyNumberFormat="1" applyFont="1" applyFill="1" applyBorder="1" applyProtection="1">
      <protection locked="0"/>
    </xf>
    <xf numFmtId="2" fontId="0" fillId="8" borderId="2" xfId="0" applyNumberFormat="1" applyFill="1" applyBorder="1"/>
    <xf numFmtId="0" fontId="0" fillId="8" borderId="2" xfId="0" applyFill="1" applyBorder="1"/>
    <xf numFmtId="0" fontId="18" fillId="8" borderId="0" xfId="0" applyFont="1" applyFill="1"/>
    <xf numFmtId="9" fontId="0" fillId="8" borderId="2" xfId="0" applyNumberFormat="1" applyFill="1" applyBorder="1"/>
    <xf numFmtId="9" fontId="0" fillId="8" borderId="2" xfId="3" applyNumberFormat="1" applyFont="1" applyFill="1" applyBorder="1"/>
    <xf numFmtId="0" fontId="0" fillId="6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0" fillId="5" borderId="0" xfId="0" applyFill="1" applyAlignment="1">
      <alignment horizontal="center" vertical="center" textRotation="90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0" fillId="8" borderId="9" xfId="0" applyFill="1" applyBorder="1" applyAlignment="1">
      <alignment horizontal="left" vertical="center" wrapText="1"/>
    </xf>
    <xf numFmtId="0" fontId="0" fillId="8" borderId="6" xfId="0" applyFill="1" applyBorder="1" applyAlignment="1">
      <alignment horizontal="left" vertical="center" wrapText="1"/>
    </xf>
    <xf numFmtId="0" fontId="0" fillId="8" borderId="9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  <xf numFmtId="0" fontId="19" fillId="2" borderId="0" xfId="1" applyFont="1" applyFill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8" fillId="6" borderId="7" xfId="0" applyFont="1" applyFill="1" applyBorder="1" applyAlignment="1">
      <alignment horizontal="center"/>
    </xf>
    <xf numFmtId="0" fontId="18" fillId="6" borderId="6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1" fillId="15" borderId="0" xfId="0" applyFont="1" applyFill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17" fillId="0" borderId="41" xfId="0" applyFont="1" applyBorder="1" applyAlignment="1">
      <alignment horizontal="left" vertical="center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30" fillId="0" borderId="32" xfId="0" applyFont="1" applyBorder="1" applyAlignment="1">
      <alignment horizontal="center"/>
    </xf>
    <xf numFmtId="0" fontId="30" fillId="0" borderId="2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23820</xdr:rowOff>
    </xdr:from>
    <xdr:to>
      <xdr:col>8</xdr:col>
      <xdr:colOff>401272</xdr:colOff>
      <xdr:row>33</xdr:row>
      <xdr:rowOff>9210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A91A5BE0-B085-6D5D-DA20-B2440D3C35FF}"/>
            </a:ext>
          </a:extLst>
        </xdr:cNvPr>
        <xdr:cNvGrpSpPr/>
      </xdr:nvGrpSpPr>
      <xdr:grpSpPr>
        <a:xfrm>
          <a:off x="0" y="1829760"/>
          <a:ext cx="5274262" cy="4153530"/>
          <a:chOff x="0" y="723900"/>
          <a:chExt cx="5582872" cy="4147815"/>
        </a:xfrm>
      </xdr:grpSpPr>
      <xdr:pic>
        <xdr:nvPicPr>
          <xdr:cNvPr id="2" name="Obrázek 1">
            <a:extLst>
              <a:ext uri="{FF2B5EF4-FFF2-40B4-BE49-F238E27FC236}">
                <a16:creationId xmlns:a16="http://schemas.microsoft.com/office/drawing/2014/main" id="{D5D7D98F-40B8-B772-F8A7-1ED83A9AB7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287" y="723900"/>
            <a:ext cx="5568585" cy="1471613"/>
          </a:xfrm>
          <a:prstGeom prst="rect">
            <a:avLst/>
          </a:prstGeom>
        </xdr:spPr>
      </xdr:pic>
      <xdr:pic>
        <xdr:nvPicPr>
          <xdr:cNvPr id="3" name="Obrázek 2">
            <a:extLst>
              <a:ext uri="{FF2B5EF4-FFF2-40B4-BE49-F238E27FC236}">
                <a16:creationId xmlns:a16="http://schemas.microsoft.com/office/drawing/2014/main" id="{42538F8D-4680-739C-2643-A05624C6F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2171700"/>
            <a:ext cx="5576888" cy="2700015"/>
          </a:xfrm>
          <a:prstGeom prst="rect">
            <a:avLst/>
          </a:prstGeom>
        </xdr:spPr>
      </xdr:pic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sgbc.org/credits/neighborhood-development-plan-neighborhood-development/v4-draft/gibc-9" TargetMode="External"/><Relationship Id="rId2" Type="http://schemas.openxmlformats.org/officeDocument/2006/relationships/hyperlink" Target="https://coolroofs.org/directory/roof" TargetMode="External"/><Relationship Id="rId1" Type="http://schemas.openxmlformats.org/officeDocument/2006/relationships/hyperlink" Target="https://theses.cz/id/dupx00/49983.pdf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s://cdn1.idek.cz/dek_cz/document/2097773797" TargetMode="External"/><Relationship Id="rId4" Type="http://schemas.openxmlformats.org/officeDocument/2006/relationships/hyperlink" Target="https://cze.sika.com/cs/produkty-pro-stavebnictvi/strechy/folie/stresni-hydroizolacni-folie-na-bazi-flexibilnich-polyolefinu/sarnafil-ts-77-20e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G46"/>
  <sheetViews>
    <sheetView tabSelected="1" topLeftCell="A3" zoomScale="115" zoomScaleNormal="115" workbookViewId="0">
      <selection activeCell="G27" sqref="G27"/>
    </sheetView>
  </sheetViews>
  <sheetFormatPr defaultRowHeight="14.4" x14ac:dyDescent="0.3"/>
  <cols>
    <col min="1" max="1" width="25.6640625" customWidth="1"/>
    <col min="2" max="2" width="52.88671875" customWidth="1"/>
    <col min="3" max="3" width="12.44140625" customWidth="1"/>
    <col min="4" max="4" width="12" customWidth="1"/>
    <col min="5" max="5" width="9.109375" customWidth="1"/>
    <col min="7" max="7" width="21" customWidth="1"/>
  </cols>
  <sheetData>
    <row r="1" spans="1:7" ht="21" x14ac:dyDescent="0.3">
      <c r="A1" s="172" t="s">
        <v>0</v>
      </c>
      <c r="B1" s="172"/>
      <c r="C1" s="172"/>
    </row>
    <row r="2" spans="1:7" ht="18" x14ac:dyDescent="0.3">
      <c r="A2" s="173" t="s">
        <v>1</v>
      </c>
      <c r="B2" s="173"/>
      <c r="C2" s="173"/>
    </row>
    <row r="3" spans="1:7" ht="35.25" customHeight="1" x14ac:dyDescent="0.3">
      <c r="A3" s="177" t="s">
        <v>2</v>
      </c>
      <c r="B3" s="177"/>
      <c r="C3" s="177"/>
      <c r="D3" s="30"/>
      <c r="E3" s="30"/>
    </row>
    <row r="4" spans="1:7" ht="15.6" x14ac:dyDescent="0.3">
      <c r="A4" s="174" t="s">
        <v>3</v>
      </c>
      <c r="B4" s="174"/>
      <c r="C4" s="174"/>
    </row>
    <row r="5" spans="1:7" x14ac:dyDescent="0.3">
      <c r="A5" s="175"/>
      <c r="B5" s="175"/>
      <c r="C5" s="175"/>
    </row>
    <row r="6" spans="1:7" ht="32.25" customHeight="1" x14ac:dyDescent="0.3">
      <c r="A6" s="25" t="s">
        <v>4</v>
      </c>
      <c r="B6" s="178"/>
      <c r="C6" s="179"/>
    </row>
    <row r="7" spans="1:7" x14ac:dyDescent="0.3">
      <c r="A7" s="25" t="s">
        <v>5</v>
      </c>
      <c r="B7" s="180"/>
      <c r="C7" s="181"/>
    </row>
    <row r="8" spans="1:7" x14ac:dyDescent="0.3">
      <c r="A8" s="25" t="s">
        <v>6</v>
      </c>
      <c r="B8" s="180"/>
      <c r="C8" s="181"/>
    </row>
    <row r="9" spans="1:7" x14ac:dyDescent="0.3">
      <c r="A9" s="2"/>
      <c r="B9" s="52"/>
      <c r="C9" s="52"/>
    </row>
    <row r="10" spans="1:7" x14ac:dyDescent="0.3">
      <c r="A10" s="159" t="s">
        <v>7</v>
      </c>
      <c r="B10" s="52"/>
      <c r="C10" s="52"/>
    </row>
    <row r="11" spans="1:7" x14ac:dyDescent="0.3">
      <c r="A11" s="41" t="s">
        <v>8</v>
      </c>
      <c r="B11" s="52"/>
      <c r="C11" s="52"/>
    </row>
    <row r="12" spans="1:7" x14ac:dyDescent="0.3">
      <c r="G12" s="154"/>
    </row>
    <row r="13" spans="1:7" ht="21" x14ac:dyDescent="0.4">
      <c r="A13" s="8" t="s">
        <v>9</v>
      </c>
      <c r="D13" s="139" t="b">
        <v>1</v>
      </c>
      <c r="G13" s="155" t="s">
        <v>10</v>
      </c>
    </row>
    <row r="14" spans="1:7" ht="41.25" customHeight="1" x14ac:dyDescent="0.3">
      <c r="A14" s="176" t="s">
        <v>11</v>
      </c>
      <c r="B14" s="176"/>
      <c r="C14" s="176"/>
      <c r="G14" s="154"/>
    </row>
    <row r="15" spans="1:7" x14ac:dyDescent="0.3">
      <c r="C15" s="170" t="s">
        <v>12</v>
      </c>
      <c r="D15" s="171" t="s">
        <v>13</v>
      </c>
      <c r="G15" s="154"/>
    </row>
    <row r="16" spans="1:7" ht="15.75" customHeight="1" x14ac:dyDescent="0.3">
      <c r="A16" s="10" t="s">
        <v>14</v>
      </c>
      <c r="C16" s="170"/>
      <c r="D16" s="171"/>
      <c r="G16" s="154"/>
    </row>
    <row r="17" spans="1:7" ht="25.2" customHeight="1" x14ac:dyDescent="0.3">
      <c r="A17" s="6"/>
      <c r="C17" s="170"/>
      <c r="D17" s="171"/>
      <c r="G17" s="154"/>
    </row>
    <row r="18" spans="1:7" ht="32.25" customHeight="1" x14ac:dyDescent="0.3">
      <c r="A18" s="4" t="s">
        <v>15</v>
      </c>
      <c r="C18" s="170"/>
      <c r="D18" s="171"/>
      <c r="G18" s="154"/>
    </row>
    <row r="19" spans="1:7" x14ac:dyDescent="0.3">
      <c r="A19" s="5" t="s">
        <v>16</v>
      </c>
      <c r="B19" s="5" t="s">
        <v>17</v>
      </c>
      <c r="C19" s="5">
        <f>'3.1.1 Kvalita výstupu '!$F$7</f>
        <v>0</v>
      </c>
      <c r="D19" s="5">
        <f>'3.1.1 Kvalita výstupu '!$G$7</f>
        <v>0</v>
      </c>
      <c r="G19" s="157"/>
    </row>
    <row r="20" spans="1:7" x14ac:dyDescent="0.3">
      <c r="A20" s="5" t="s">
        <v>18</v>
      </c>
      <c r="B20" s="5" t="s">
        <v>19</v>
      </c>
      <c r="C20" s="5">
        <f>'3.1.1 Kvalita výstupu '!$F$9</f>
        <v>0</v>
      </c>
      <c r="D20" s="5" t="e">
        <f>'3.1.1 Kvalita výstupu '!$G$9</f>
        <v>#DIV/0!</v>
      </c>
      <c r="G20" s="157"/>
    </row>
    <row r="21" spans="1:7" x14ac:dyDescent="0.3">
      <c r="A21" s="5" t="s">
        <v>20</v>
      </c>
      <c r="B21" s="5" t="s">
        <v>21</v>
      </c>
      <c r="C21" s="5">
        <f>'3.1.1 Kvalita výstupu '!$F$27</f>
        <v>0</v>
      </c>
      <c r="D21" s="5" t="e">
        <f>'3.1.1 Kvalita výstupu '!$G$27</f>
        <v>#N/A</v>
      </c>
      <c r="G21" s="157"/>
    </row>
    <row r="22" spans="1:7" x14ac:dyDescent="0.3">
      <c r="A22" s="11" t="s">
        <v>22</v>
      </c>
      <c r="B22" s="11" t="s">
        <v>23</v>
      </c>
      <c r="C22" s="11">
        <f>'3.1.1 Kvalita výstupu '!$F$32</f>
        <v>0</v>
      </c>
      <c r="D22" s="11" t="e">
        <f>'3.1.1 Kvalita výstupu '!$G$32</f>
        <v>#DIV/0!</v>
      </c>
      <c r="G22" s="154"/>
    </row>
    <row r="23" spans="1:7" x14ac:dyDescent="0.3">
      <c r="G23" s="154"/>
    </row>
    <row r="24" spans="1:7" x14ac:dyDescent="0.3">
      <c r="A24" s="4" t="s">
        <v>24</v>
      </c>
      <c r="E24" s="7" t="s">
        <v>25</v>
      </c>
      <c r="G24" s="154"/>
    </row>
    <row r="25" spans="1:7" x14ac:dyDescent="0.3">
      <c r="A25" s="5" t="s">
        <v>26</v>
      </c>
      <c r="B25" s="5" t="s">
        <v>27</v>
      </c>
      <c r="C25" s="5">
        <f>IF($E$25=TRUE,#REF!,0)</f>
        <v>0</v>
      </c>
      <c r="D25" s="5">
        <f>IF($E$25=TRUE,#REF!,0)</f>
        <v>0</v>
      </c>
      <c r="E25" s="140" t="b">
        <v>0</v>
      </c>
      <c r="F25" t="s">
        <v>28</v>
      </c>
      <c r="G25" s="154"/>
    </row>
    <row r="26" spans="1:7" x14ac:dyDescent="0.3">
      <c r="A26" s="5" t="s">
        <v>26</v>
      </c>
      <c r="B26" s="5" t="s">
        <v>29</v>
      </c>
      <c r="C26" s="5">
        <f>IF(E26=TRUE,16,0)</f>
        <v>16</v>
      </c>
      <c r="D26" s="5">
        <f>IF(E26=TRUE,C26,0)</f>
        <v>16</v>
      </c>
      <c r="E26" s="140" t="b">
        <v>1</v>
      </c>
      <c r="F26" t="s">
        <v>30</v>
      </c>
      <c r="G26" s="154"/>
    </row>
    <row r="27" spans="1:7" x14ac:dyDescent="0.3">
      <c r="G27" s="154"/>
    </row>
    <row r="28" spans="1:7" s="29" customFormat="1" ht="18" x14ac:dyDescent="0.35">
      <c r="A28" s="27" t="s">
        <v>22</v>
      </c>
      <c r="B28" s="28" t="s">
        <v>31</v>
      </c>
      <c r="C28" s="133">
        <f>IF(D13=TRUE,C22+C25+C26,0)</f>
        <v>16</v>
      </c>
      <c r="D28" s="133" t="e">
        <f>IF(D13=TRUE,D22+D25+D26,0)</f>
        <v>#DIV/0!</v>
      </c>
      <c r="G28" s="156"/>
    </row>
    <row r="29" spans="1:7" x14ac:dyDescent="0.3">
      <c r="G29" s="154"/>
    </row>
    <row r="30" spans="1:7" x14ac:dyDescent="0.3">
      <c r="A30" t="s">
        <v>32</v>
      </c>
    </row>
    <row r="31" spans="1:7" x14ac:dyDescent="0.3">
      <c r="A31" s="169"/>
      <c r="B31" s="169"/>
      <c r="C31" s="169"/>
      <c r="D31" s="169"/>
      <c r="E31" s="169"/>
      <c r="F31" s="169"/>
      <c r="G31" s="169"/>
    </row>
    <row r="32" spans="1:7" x14ac:dyDescent="0.3">
      <c r="A32" s="169"/>
      <c r="B32" s="169"/>
      <c r="C32" s="169"/>
      <c r="D32" s="169"/>
      <c r="E32" s="169"/>
      <c r="F32" s="169"/>
      <c r="G32" s="169"/>
    </row>
    <row r="33" spans="1:7" x14ac:dyDescent="0.3">
      <c r="A33" s="169"/>
      <c r="B33" s="169"/>
      <c r="C33" s="169"/>
      <c r="D33" s="169"/>
      <c r="E33" s="169"/>
      <c r="F33" s="169"/>
      <c r="G33" s="169"/>
    </row>
    <row r="34" spans="1:7" x14ac:dyDescent="0.3">
      <c r="A34" s="169"/>
      <c r="B34" s="169"/>
      <c r="C34" s="169"/>
      <c r="D34" s="169"/>
      <c r="E34" s="169"/>
      <c r="F34" s="169"/>
      <c r="G34" s="169"/>
    </row>
    <row r="35" spans="1:7" x14ac:dyDescent="0.3">
      <c r="A35" s="169"/>
      <c r="B35" s="169"/>
      <c r="C35" s="169"/>
      <c r="D35" s="169"/>
      <c r="E35" s="169"/>
      <c r="F35" s="169"/>
      <c r="G35" s="169"/>
    </row>
    <row r="36" spans="1:7" x14ac:dyDescent="0.3">
      <c r="A36" s="169"/>
      <c r="B36" s="169"/>
      <c r="C36" s="169"/>
      <c r="D36" s="169"/>
      <c r="E36" s="169"/>
      <c r="F36" s="169"/>
      <c r="G36" s="169"/>
    </row>
    <row r="37" spans="1:7" x14ac:dyDescent="0.3">
      <c r="A37" s="169"/>
      <c r="B37" s="169"/>
      <c r="C37" s="169"/>
      <c r="D37" s="169"/>
      <c r="E37" s="169"/>
      <c r="F37" s="169"/>
      <c r="G37" s="169"/>
    </row>
    <row r="38" spans="1:7" x14ac:dyDescent="0.3">
      <c r="A38" s="169"/>
      <c r="B38" s="169"/>
      <c r="C38" s="169"/>
      <c r="D38" s="169"/>
      <c r="E38" s="169"/>
      <c r="F38" s="169"/>
      <c r="G38" s="169"/>
    </row>
    <row r="39" spans="1:7" x14ac:dyDescent="0.3">
      <c r="A39" s="169"/>
      <c r="B39" s="169"/>
      <c r="C39" s="169"/>
      <c r="D39" s="169"/>
      <c r="E39" s="169"/>
      <c r="F39" s="169"/>
      <c r="G39" s="169"/>
    </row>
    <row r="40" spans="1:7" x14ac:dyDescent="0.3">
      <c r="A40" s="169"/>
      <c r="B40" s="169"/>
      <c r="C40" s="169"/>
      <c r="D40" s="169"/>
      <c r="E40" s="169"/>
      <c r="F40" s="169"/>
      <c r="G40" s="169"/>
    </row>
    <row r="41" spans="1:7" x14ac:dyDescent="0.3">
      <c r="A41" s="169"/>
      <c r="B41" s="169"/>
      <c r="C41" s="169"/>
      <c r="D41" s="169"/>
      <c r="E41" s="169"/>
      <c r="F41" s="169"/>
      <c r="G41" s="169"/>
    </row>
    <row r="42" spans="1:7" x14ac:dyDescent="0.3">
      <c r="A42" s="169"/>
      <c r="B42" s="169"/>
      <c r="C42" s="169"/>
      <c r="D42" s="169"/>
      <c r="E42" s="169"/>
      <c r="F42" s="169"/>
      <c r="G42" s="169"/>
    </row>
    <row r="44" spans="1:7" x14ac:dyDescent="0.3">
      <c r="A44" s="5" t="s">
        <v>33</v>
      </c>
      <c r="B44" s="56"/>
    </row>
    <row r="45" spans="1:7" x14ac:dyDescent="0.3">
      <c r="A45" s="5" t="s">
        <v>34</v>
      </c>
      <c r="B45" s="56"/>
    </row>
    <row r="46" spans="1:7" ht="55.95" customHeight="1" x14ac:dyDescent="0.3">
      <c r="A46" s="5" t="s">
        <v>35</v>
      </c>
      <c r="B46" s="56"/>
    </row>
  </sheetData>
  <sheetProtection algorithmName="SHA-512" hashValue="AIsxhGos9QU0YpOmkkeNKweGRe8rgrddG2TwwlmEvLEiMBRG0TxT9GbGSJ3MNBjGtvp9PfV01ope55IqQzAQ/g==" saltValue="m+vim3Z3xWEATt1U7onJJg==" spinCount="100000" sheet="1" objects="1" scenarios="1"/>
  <protectedRanges>
    <protectedRange sqref="B6:C8" name="Rozsah1"/>
  </protectedRanges>
  <dataConsolidate/>
  <mergeCells count="12">
    <mergeCell ref="A31:G42"/>
    <mergeCell ref="C15:C18"/>
    <mergeCell ref="D15:D18"/>
    <mergeCell ref="A1:C1"/>
    <mergeCell ref="A2:C2"/>
    <mergeCell ref="A4:C4"/>
    <mergeCell ref="A5:C5"/>
    <mergeCell ref="A14:C14"/>
    <mergeCell ref="A3:C3"/>
    <mergeCell ref="B6:C6"/>
    <mergeCell ref="B7:C7"/>
    <mergeCell ref="B8:C8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662B-DC37-4310-B682-A01B30874613}">
  <dimension ref="A1:F10"/>
  <sheetViews>
    <sheetView workbookViewId="0">
      <selection activeCell="K27" sqref="K27"/>
    </sheetView>
  </sheetViews>
  <sheetFormatPr defaultRowHeight="14.4" x14ac:dyDescent="0.3"/>
  <sheetData>
    <row r="1" spans="1:6" x14ac:dyDescent="0.3">
      <c r="A1" s="34" t="s">
        <v>531</v>
      </c>
    </row>
    <row r="3" spans="1:6" x14ac:dyDescent="0.3">
      <c r="A3" t="s">
        <v>532</v>
      </c>
      <c r="F3" s="107" t="s">
        <v>533</v>
      </c>
    </row>
    <row r="5" spans="1:6" x14ac:dyDescent="0.3">
      <c r="A5" t="s">
        <v>534</v>
      </c>
      <c r="D5" s="107" t="s">
        <v>535</v>
      </c>
    </row>
    <row r="6" spans="1:6" x14ac:dyDescent="0.3">
      <c r="D6" s="107"/>
    </row>
    <row r="7" spans="1:6" x14ac:dyDescent="0.3">
      <c r="A7" t="s">
        <v>536</v>
      </c>
      <c r="D7" s="107" t="s">
        <v>537</v>
      </c>
    </row>
    <row r="8" spans="1:6" x14ac:dyDescent="0.3">
      <c r="D8" s="107" t="s">
        <v>538</v>
      </c>
    </row>
    <row r="10" spans="1:6" x14ac:dyDescent="0.3">
      <c r="A10" t="s">
        <v>539</v>
      </c>
      <c r="B10" s="107" t="s">
        <v>540</v>
      </c>
    </row>
  </sheetData>
  <sheetProtection algorithmName="SHA-512" hashValue="bZ25Jmii+jZS3RGKp6g3hBYuVhcTWJkgGO7LGtzsCO1Q//b/QU6ZzOBtLO/YezGw/lKx+PldCCwS3rC1cA6k5g==" saltValue="fi4yUX5V3Cjkhuvvs/u9mg==" spinCount="100000" sheet="1" objects="1" scenarios="1"/>
  <hyperlinks>
    <hyperlink ref="B10" r:id="rId1" display="https://theses.cz/id/dupx00/49983.pdf" xr:uid="{EB0995D0-4DCE-4FD8-9D19-502207022C37}"/>
    <hyperlink ref="D5" r:id="rId2" display="https://coolroofs.org/directory/roof" xr:uid="{7A82A137-39DA-4A45-B85E-CA0E685223AC}"/>
    <hyperlink ref="F3" r:id="rId3" display="https://www.usgbc.org/credits/neighborhood-development-plan-neighborhood-development/v4-draft/gibc-9" xr:uid="{B551CA0C-5C2E-49A9-AD4C-C2A0EE458459}"/>
    <hyperlink ref="D7" r:id="rId4" display="https://cze.sika.com/cs/produkty-pro-stavebnictvi/strechy/folie/stresni-hydroizolacni-folie-na-bazi-flexibilnich-polyolefinu/sarnafil-ts-77-20e.html" xr:uid="{BDE7C9D9-79E3-4617-B93F-83F4E5D0CC3C}"/>
    <hyperlink ref="D8" r:id="rId5" display="https://cdn1.idek.cz/dek_cz/document/2097773797" xr:uid="{B91AA405-D63D-4A87-AEE7-683960559CF2}"/>
  </hyperlinks>
  <pageMargins left="0.7" right="0.7" top="0.78740157499999996" bottom="0.78740157499999996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3"/>
  <sheetViews>
    <sheetView workbookViewId="0">
      <selection activeCell="F12" sqref="F12"/>
    </sheetView>
  </sheetViews>
  <sheetFormatPr defaultRowHeight="14.4" x14ac:dyDescent="0.3"/>
  <cols>
    <col min="2" max="2" width="85.88671875" customWidth="1"/>
    <col min="3" max="3" width="37.109375" customWidth="1"/>
    <col min="4" max="4" width="4.109375" style="7" customWidth="1"/>
    <col min="5" max="5" width="4.5546875" style="7" customWidth="1"/>
    <col min="6" max="6" width="16.44140625" style="7" customWidth="1"/>
    <col min="7" max="7" width="15.88671875" customWidth="1"/>
    <col min="8" max="8" width="9" customWidth="1"/>
    <col min="9" max="9" width="10" customWidth="1"/>
    <col min="10" max="12" width="9" customWidth="1"/>
    <col min="13" max="13" width="17.33203125" customWidth="1"/>
  </cols>
  <sheetData>
    <row r="1" spans="1:13" ht="18" x14ac:dyDescent="0.35">
      <c r="B1" s="9" t="s">
        <v>36</v>
      </c>
      <c r="C1" s="9"/>
    </row>
    <row r="2" spans="1:13" ht="25.5" customHeight="1" x14ac:dyDescent="0.3">
      <c r="B2" s="3" t="s">
        <v>37</v>
      </c>
      <c r="C2" s="3"/>
    </row>
    <row r="3" spans="1:13" ht="25.5" customHeight="1" x14ac:dyDescent="0.3">
      <c r="B3" s="159" t="s">
        <v>38</v>
      </c>
      <c r="C3" s="159"/>
    </row>
    <row r="4" spans="1:13" ht="23.25" customHeight="1" x14ac:dyDescent="0.3">
      <c r="B4" s="41" t="s">
        <v>39</v>
      </c>
      <c r="C4" s="41"/>
    </row>
    <row r="5" spans="1:13" x14ac:dyDescent="0.3">
      <c r="B5" s="182" t="s">
        <v>12</v>
      </c>
      <c r="C5" s="182"/>
      <c r="D5" s="182"/>
      <c r="E5" s="182"/>
      <c r="F5" s="182"/>
      <c r="G5" s="142" t="s">
        <v>40</v>
      </c>
      <c r="H5" s="31"/>
      <c r="I5" s="31"/>
      <c r="J5" s="31"/>
      <c r="K5" s="31"/>
      <c r="L5" s="31"/>
      <c r="M5" s="31"/>
    </row>
    <row r="6" spans="1:13" s="1" customFormat="1" ht="28.8" x14ac:dyDescent="0.3">
      <c r="A6" s="43" t="s">
        <v>41</v>
      </c>
      <c r="B6" s="44"/>
      <c r="C6" s="44" t="s">
        <v>42</v>
      </c>
      <c r="D6" s="45" t="s">
        <v>43</v>
      </c>
      <c r="E6" s="45" t="s">
        <v>44</v>
      </c>
      <c r="F6" s="45"/>
      <c r="G6" s="146"/>
      <c r="H6" s="186" t="s">
        <v>45</v>
      </c>
      <c r="I6" s="186"/>
      <c r="J6" s="186"/>
      <c r="K6" s="186"/>
      <c r="L6" s="186"/>
      <c r="M6" s="186"/>
    </row>
    <row r="7" spans="1:13" ht="15.6" x14ac:dyDescent="0.3">
      <c r="A7" s="33" t="s">
        <v>46</v>
      </c>
      <c r="B7" s="15" t="s">
        <v>16</v>
      </c>
      <c r="C7" s="141"/>
      <c r="D7" s="17">
        <v>1</v>
      </c>
      <c r="E7" s="18">
        <v>5</v>
      </c>
      <c r="F7" s="160">
        <v>0</v>
      </c>
      <c r="G7" s="147">
        <f>EKO!K10</f>
        <v>0</v>
      </c>
      <c r="H7" s="187"/>
      <c r="I7" s="187"/>
      <c r="J7" s="187"/>
      <c r="K7" s="187"/>
      <c r="L7" s="187"/>
      <c r="M7" s="187"/>
    </row>
    <row r="8" spans="1:13" x14ac:dyDescent="0.3">
      <c r="B8" s="5"/>
      <c r="C8" s="5"/>
      <c r="D8" s="19"/>
      <c r="E8" s="19"/>
      <c r="F8" s="36"/>
      <c r="G8" s="148"/>
    </row>
    <row r="9" spans="1:13" ht="15.6" x14ac:dyDescent="0.3">
      <c r="B9" s="15" t="s">
        <v>47</v>
      </c>
      <c r="C9" s="15"/>
      <c r="D9" s="18">
        <v>6</v>
      </c>
      <c r="E9" s="18">
        <f>SUM(E10:E12)+SUM(E13:E15)+SUM(E17:E21)+SUM(E23:E25)</f>
        <v>47</v>
      </c>
      <c r="F9" s="144">
        <f>SUM(F10:F12)+SUM(F13:F15)+SUM(F17:F21)+SUM(F23:F25)</f>
        <v>0</v>
      </c>
      <c r="G9" s="149" t="e">
        <f>SUM(G10:G12)+SUM(G13:G15)+SUM(G17:G21)+SUM(G23:G25)</f>
        <v>#DIV/0!</v>
      </c>
    </row>
    <row r="10" spans="1:13" ht="15.6" x14ac:dyDescent="0.3">
      <c r="B10" s="12" t="s">
        <v>18</v>
      </c>
      <c r="C10" s="12"/>
      <c r="D10" s="19"/>
      <c r="E10" s="21"/>
      <c r="F10" s="36"/>
      <c r="G10" s="148"/>
    </row>
    <row r="11" spans="1:13" ht="15.6" x14ac:dyDescent="0.3">
      <c r="B11" s="13" t="s">
        <v>48</v>
      </c>
      <c r="C11" s="161"/>
      <c r="D11" s="19">
        <v>0</v>
      </c>
      <c r="E11" s="21">
        <v>5</v>
      </c>
      <c r="F11" s="162">
        <v>0</v>
      </c>
      <c r="G11" s="150">
        <v>0</v>
      </c>
      <c r="H11" s="188" t="s">
        <v>49</v>
      </c>
      <c r="I11" s="188"/>
      <c r="J11" s="188"/>
      <c r="K11" s="188"/>
      <c r="L11" s="188"/>
      <c r="M11" s="189"/>
    </row>
    <row r="12" spans="1:13" ht="15.6" x14ac:dyDescent="0.3">
      <c r="B12" s="13" t="s">
        <v>50</v>
      </c>
      <c r="C12" s="161"/>
      <c r="D12" s="19">
        <v>0</v>
      </c>
      <c r="E12" s="21">
        <v>5</v>
      </c>
      <c r="F12" s="162">
        <v>0</v>
      </c>
      <c r="G12" s="150">
        <v>5</v>
      </c>
      <c r="H12" s="188" t="s">
        <v>51</v>
      </c>
      <c r="I12" s="188"/>
      <c r="J12" s="188"/>
      <c r="K12" s="188"/>
      <c r="L12" s="188"/>
      <c r="M12" s="189"/>
    </row>
    <row r="13" spans="1:13" ht="15.6" x14ac:dyDescent="0.3">
      <c r="A13" s="183" t="s">
        <v>52</v>
      </c>
      <c r="B13" s="13" t="s">
        <v>53</v>
      </c>
      <c r="C13" s="161"/>
      <c r="D13" s="19">
        <v>0</v>
      </c>
      <c r="E13" s="21">
        <v>1</v>
      </c>
      <c r="F13" s="162">
        <v>0</v>
      </c>
      <c r="G13" s="147">
        <f>ZEB!B4</f>
        <v>0</v>
      </c>
      <c r="H13" s="190"/>
      <c r="I13" s="190"/>
      <c r="J13" s="190"/>
      <c r="K13" s="190"/>
      <c r="L13" s="190"/>
      <c r="M13" s="190"/>
    </row>
    <row r="14" spans="1:13" ht="15.6" x14ac:dyDescent="0.3">
      <c r="A14" s="184"/>
      <c r="B14" s="13" t="s">
        <v>54</v>
      </c>
      <c r="C14" s="161"/>
      <c r="D14" s="19">
        <v>0</v>
      </c>
      <c r="E14" s="21">
        <v>5</v>
      </c>
      <c r="F14" s="162">
        <v>0</v>
      </c>
      <c r="G14" s="147" t="e">
        <f>ZEB!B5</f>
        <v>#DIV/0!</v>
      </c>
      <c r="H14" s="190"/>
      <c r="I14" s="190"/>
      <c r="J14" s="190"/>
      <c r="K14" s="190"/>
      <c r="L14" s="190"/>
      <c r="M14" s="190"/>
    </row>
    <row r="15" spans="1:13" ht="15.6" x14ac:dyDescent="0.3">
      <c r="A15" s="185"/>
      <c r="B15" s="13" t="s">
        <v>55</v>
      </c>
      <c r="C15" s="161"/>
      <c r="D15" s="19">
        <v>0</v>
      </c>
      <c r="E15" s="21">
        <v>6</v>
      </c>
      <c r="F15" s="162">
        <v>0</v>
      </c>
      <c r="G15" s="147">
        <f>ZEB!B6</f>
        <v>0</v>
      </c>
      <c r="H15" s="190"/>
      <c r="I15" s="190"/>
      <c r="J15" s="190"/>
      <c r="K15" s="190"/>
      <c r="L15" s="190"/>
      <c r="M15" s="190"/>
    </row>
    <row r="16" spans="1:13" ht="15.6" x14ac:dyDescent="0.3">
      <c r="B16" s="12" t="s">
        <v>56</v>
      </c>
      <c r="C16" s="12"/>
      <c r="D16" s="19"/>
      <c r="E16" s="19"/>
      <c r="F16" s="36"/>
      <c r="G16" s="148"/>
      <c r="H16" s="83"/>
      <c r="I16" s="83"/>
      <c r="J16" s="83"/>
      <c r="K16" s="83"/>
      <c r="L16" s="83"/>
      <c r="M16" s="83"/>
    </row>
    <row r="17" spans="1:13" ht="15.6" x14ac:dyDescent="0.3">
      <c r="A17" s="183" t="s">
        <v>57</v>
      </c>
      <c r="B17" s="13" t="s">
        <v>58</v>
      </c>
      <c r="C17" s="161"/>
      <c r="D17" s="19">
        <v>0</v>
      </c>
      <c r="E17" s="21">
        <v>2</v>
      </c>
      <c r="F17" s="162">
        <v>0</v>
      </c>
      <c r="G17" s="151">
        <f>ARCH!O4</f>
        <v>0</v>
      </c>
      <c r="H17" s="190"/>
      <c r="I17" s="190"/>
      <c r="J17" s="190"/>
      <c r="K17" s="190"/>
      <c r="L17" s="190"/>
      <c r="M17" s="190"/>
    </row>
    <row r="18" spans="1:13" ht="15.6" x14ac:dyDescent="0.3">
      <c r="A18" s="184"/>
      <c r="B18" s="13" t="s">
        <v>59</v>
      </c>
      <c r="C18" s="161"/>
      <c r="D18" s="19">
        <v>0</v>
      </c>
      <c r="E18" s="21">
        <v>2</v>
      </c>
      <c r="F18" s="162">
        <v>0</v>
      </c>
      <c r="G18" s="151">
        <f>ARCH!O5</f>
        <v>0</v>
      </c>
      <c r="H18" s="190"/>
      <c r="I18" s="190"/>
      <c r="J18" s="190"/>
      <c r="K18" s="190"/>
      <c r="L18" s="190"/>
      <c r="M18" s="190"/>
    </row>
    <row r="19" spans="1:13" ht="15.6" x14ac:dyDescent="0.3">
      <c r="A19" s="185"/>
      <c r="B19" s="13" t="s">
        <v>60</v>
      </c>
      <c r="C19" s="161"/>
      <c r="D19" s="19">
        <v>0</v>
      </c>
      <c r="E19" s="21">
        <v>10</v>
      </c>
      <c r="F19" s="162">
        <v>0</v>
      </c>
      <c r="G19" s="151">
        <f>ARCH!O6</f>
        <v>0</v>
      </c>
      <c r="H19" s="190"/>
      <c r="I19" s="190"/>
      <c r="J19" s="190"/>
      <c r="K19" s="190"/>
      <c r="L19" s="190"/>
      <c r="M19" s="190"/>
    </row>
    <row r="20" spans="1:13" ht="15.6" x14ac:dyDescent="0.3">
      <c r="A20" s="7"/>
      <c r="B20" s="13" t="s">
        <v>61</v>
      </c>
      <c r="C20" s="161"/>
      <c r="D20" s="19">
        <v>0</v>
      </c>
      <c r="E20" s="21">
        <v>2</v>
      </c>
      <c r="F20" s="162">
        <v>0</v>
      </c>
      <c r="G20" s="150">
        <v>0</v>
      </c>
      <c r="H20" s="188" t="s">
        <v>49</v>
      </c>
      <c r="I20" s="188"/>
      <c r="J20" s="188"/>
      <c r="K20" s="188"/>
      <c r="L20" s="188"/>
      <c r="M20" s="189"/>
    </row>
    <row r="21" spans="1:13" ht="15.6" x14ac:dyDescent="0.3">
      <c r="A21" s="7"/>
      <c r="B21" s="13" t="s">
        <v>62</v>
      </c>
      <c r="C21" s="161"/>
      <c r="D21" s="19">
        <v>0</v>
      </c>
      <c r="E21" s="21">
        <v>2</v>
      </c>
      <c r="F21" s="162">
        <v>0</v>
      </c>
      <c r="G21" s="150">
        <v>0</v>
      </c>
      <c r="H21" s="188" t="s">
        <v>63</v>
      </c>
      <c r="I21" s="188"/>
      <c r="J21" s="188"/>
      <c r="K21" s="188"/>
      <c r="L21" s="188"/>
      <c r="M21" s="189"/>
    </row>
    <row r="22" spans="1:13" ht="15.6" x14ac:dyDescent="0.3">
      <c r="A22" s="7"/>
      <c r="B22" s="12" t="s">
        <v>64</v>
      </c>
      <c r="C22" s="12"/>
      <c r="D22" s="19"/>
      <c r="E22" s="19"/>
      <c r="F22" s="36"/>
      <c r="G22" s="148"/>
    </row>
    <row r="23" spans="1:13" ht="15.6" x14ac:dyDescent="0.3">
      <c r="A23" s="19" t="s">
        <v>65</v>
      </c>
      <c r="B23" s="13" t="s">
        <v>66</v>
      </c>
      <c r="C23" s="161"/>
      <c r="D23" s="19">
        <v>0</v>
      </c>
      <c r="E23" s="19">
        <v>2</v>
      </c>
      <c r="F23" s="162">
        <v>0</v>
      </c>
      <c r="G23" s="151" t="e">
        <f>EFE!E24</f>
        <v>#DIV/0!</v>
      </c>
      <c r="H23" s="187"/>
      <c r="I23" s="187"/>
      <c r="J23" s="187"/>
      <c r="K23" s="187"/>
      <c r="L23" s="187"/>
      <c r="M23" s="187"/>
    </row>
    <row r="24" spans="1:13" ht="15.6" x14ac:dyDescent="0.3">
      <c r="A24" s="19" t="s">
        <v>67</v>
      </c>
      <c r="B24" s="13" t="s">
        <v>68</v>
      </c>
      <c r="C24" s="161"/>
      <c r="D24" s="19">
        <v>0</v>
      </c>
      <c r="E24" s="19">
        <v>2</v>
      </c>
      <c r="F24" s="162">
        <v>0</v>
      </c>
      <c r="G24" s="151">
        <f>IF(TYPO!G15="splněno",2,0)</f>
        <v>0</v>
      </c>
      <c r="H24" s="187"/>
      <c r="I24" s="187"/>
      <c r="J24" s="187"/>
      <c r="K24" s="187"/>
      <c r="L24" s="187"/>
      <c r="M24" s="187"/>
    </row>
    <row r="25" spans="1:13" ht="15.6" x14ac:dyDescent="0.3">
      <c r="A25" s="19" t="s">
        <v>69</v>
      </c>
      <c r="B25" s="13" t="s">
        <v>70</v>
      </c>
      <c r="C25" s="161"/>
      <c r="D25" s="19">
        <v>0</v>
      </c>
      <c r="E25" s="19">
        <v>3</v>
      </c>
      <c r="F25" s="162">
        <v>0</v>
      </c>
      <c r="G25" s="151">
        <f>IF(KOMF!P8=TRUE,3,0)</f>
        <v>3</v>
      </c>
      <c r="H25" s="187"/>
      <c r="I25" s="187"/>
      <c r="J25" s="187"/>
      <c r="K25" s="187"/>
      <c r="L25" s="187"/>
      <c r="M25" s="187"/>
    </row>
    <row r="26" spans="1:13" x14ac:dyDescent="0.3">
      <c r="A26" s="7"/>
      <c r="B26" s="5"/>
      <c r="C26" s="5"/>
      <c r="D26" s="19"/>
      <c r="E26" s="19"/>
      <c r="F26" s="36"/>
      <c r="G26" s="148"/>
    </row>
    <row r="27" spans="1:13" ht="15.6" x14ac:dyDescent="0.3">
      <c r="A27" s="7"/>
      <c r="B27" s="15" t="s">
        <v>20</v>
      </c>
      <c r="C27" s="15"/>
      <c r="D27" s="18">
        <v>0</v>
      </c>
      <c r="E27" s="18">
        <v>35</v>
      </c>
      <c r="F27" s="149">
        <f>F28+F29+F30</f>
        <v>0</v>
      </c>
      <c r="G27" s="149" t="e">
        <f>IF(Přehled!$D$13=TRUE,G28+G29+G30,"nehodnoceno")</f>
        <v>#N/A</v>
      </c>
      <c r="H27" t="s">
        <v>71</v>
      </c>
      <c r="I27" s="46"/>
      <c r="J27" s="99"/>
      <c r="K27" s="99"/>
      <c r="L27" s="99"/>
      <c r="M27" s="99"/>
    </row>
    <row r="28" spans="1:13" ht="15.6" x14ac:dyDescent="0.3">
      <c r="A28" s="183" t="s">
        <v>72</v>
      </c>
      <c r="B28" s="13" t="s">
        <v>73</v>
      </c>
      <c r="C28" s="161"/>
      <c r="D28" s="19">
        <v>0</v>
      </c>
      <c r="E28" s="19">
        <v>20</v>
      </c>
      <c r="F28" s="162">
        <v>0</v>
      </c>
      <c r="G28" s="151" t="e">
        <f>IF(Přehled!D13=TRUE,'SOC 5'!C7,"nehodnoceno")</f>
        <v>#N/A</v>
      </c>
    </row>
    <row r="29" spans="1:13" ht="15.6" x14ac:dyDescent="0.3">
      <c r="A29" s="184"/>
      <c r="B29" s="13" t="s">
        <v>74</v>
      </c>
      <c r="C29" s="161"/>
      <c r="D29" s="19">
        <v>0</v>
      </c>
      <c r="E29" s="19">
        <v>10</v>
      </c>
      <c r="F29" s="162">
        <v>0</v>
      </c>
      <c r="G29" s="151">
        <f>IF(Přehled!D13=TRUE,'SOC 5'!H7,"nehodnoceno")</f>
        <v>10</v>
      </c>
    </row>
    <row r="30" spans="1:13" ht="15.6" x14ac:dyDescent="0.3">
      <c r="A30" s="185"/>
      <c r="B30" s="13" t="s">
        <v>75</v>
      </c>
      <c r="C30" s="161"/>
      <c r="D30" s="19">
        <v>0</v>
      </c>
      <c r="E30" s="19">
        <v>5</v>
      </c>
      <c r="F30" s="162">
        <v>0</v>
      </c>
      <c r="G30" s="151" t="e">
        <f>'SOC 5'!L7</f>
        <v>#N/A</v>
      </c>
    </row>
    <row r="31" spans="1:13" x14ac:dyDescent="0.3">
      <c r="B31" s="5"/>
      <c r="C31" s="5"/>
      <c r="D31" s="19"/>
      <c r="E31" s="19"/>
      <c r="F31" s="36"/>
      <c r="G31" s="148"/>
    </row>
    <row r="32" spans="1:13" ht="18" x14ac:dyDescent="0.35">
      <c r="B32" s="14" t="s">
        <v>76</v>
      </c>
      <c r="C32" s="14"/>
      <c r="D32" s="22">
        <f>D7+D9+D27</f>
        <v>7</v>
      </c>
      <c r="E32" s="22">
        <f>E27+E9+E7</f>
        <v>87</v>
      </c>
      <c r="F32" s="145">
        <f>F7+F9+F27</f>
        <v>0</v>
      </c>
      <c r="G32" s="152" t="e">
        <f>IF(Přehled!$D$13=TRUE,G7+G9+G27,"nehodnoceno")</f>
        <v>#DIV/0!</v>
      </c>
      <c r="L32" s="137"/>
      <c r="M32" s="137"/>
    </row>
    <row r="33" spans="7:7" x14ac:dyDescent="0.3">
      <c r="G33" s="143"/>
    </row>
  </sheetData>
  <sheetProtection algorithmName="SHA-512" hashValue="3ogwRcTjYoweAuxsU2k7tscwUiK7rjE1Kw2/GgdUpqjV97XdtpJDOysNIm+DjTn1F6/f2MAUsKzbWog5LL04Bg==" saltValue="8rStSRz8CQ75JaQw7Vp4VQ==" spinCount="100000" sheet="1" objects="1" scenarios="1"/>
  <protectedRanges>
    <protectedRange sqref="C11:C15 C17:C21 C23:C25 C28:C30 F7 F11:F15 F17:F21 F23:F25 F28:F30" name="Rozsah1"/>
  </protectedRanges>
  <mergeCells count="19">
    <mergeCell ref="H24:M24"/>
    <mergeCell ref="H25:M25"/>
    <mergeCell ref="A17:A19"/>
    <mergeCell ref="A28:A30"/>
    <mergeCell ref="H17:M17"/>
    <mergeCell ref="H18:M18"/>
    <mergeCell ref="H19:M19"/>
    <mergeCell ref="H20:M20"/>
    <mergeCell ref="H21:M21"/>
    <mergeCell ref="H23:M23"/>
    <mergeCell ref="B5:F5"/>
    <mergeCell ref="A13:A15"/>
    <mergeCell ref="H6:M6"/>
    <mergeCell ref="H7:M7"/>
    <mergeCell ref="H11:M11"/>
    <mergeCell ref="H12:M12"/>
    <mergeCell ref="H13:M13"/>
    <mergeCell ref="H14:M14"/>
    <mergeCell ref="H15:M15"/>
  </mergeCells>
  <dataValidations count="9">
    <dataValidation type="list" allowBlank="1" showInputMessage="1" showErrorMessage="1" sqref="F7" xr:uid="{49C3D5EF-86BD-4EE9-B7C1-0F1904036C62}">
      <formula1>"0,1,3,5"</formula1>
    </dataValidation>
    <dataValidation type="list" allowBlank="1" showInputMessage="1" showErrorMessage="1" sqref="F11:G12 F14 F30" xr:uid="{CD91001F-77CB-4B44-B3C5-18B35D53ADD5}">
      <formula1>"0,5"</formula1>
    </dataValidation>
    <dataValidation type="list" allowBlank="1" showInputMessage="1" showErrorMessage="1" sqref="F15" xr:uid="{D46BB28D-C7B4-47EC-ADC4-D29D841E10F7}">
      <formula1>"0,6"</formula1>
    </dataValidation>
    <dataValidation type="list" allowBlank="1" showInputMessage="1" showErrorMessage="1" sqref="F13" xr:uid="{4FD581EE-D7DF-4AF2-B172-7294E3465034}">
      <formula1>"0,1"</formula1>
    </dataValidation>
    <dataValidation type="list" allowBlank="1" showInputMessage="1" showErrorMessage="1" sqref="F20:G21 F17:F18 F23:F24" xr:uid="{F136BC02-15BA-4112-8D81-4E42C763F55B}">
      <formula1>"0,2"</formula1>
    </dataValidation>
    <dataValidation type="list" allowBlank="1" showInputMessage="1" showErrorMessage="1" sqref="F19" xr:uid="{01BFFDE7-7DFE-4CC8-9197-E14445F7549D}">
      <formula1>"0,10"</formula1>
    </dataValidation>
    <dataValidation type="list" allowBlank="1" showInputMessage="1" showErrorMessage="1" sqref="F25" xr:uid="{5223E436-451C-47AA-BEA8-76F9D5D9EAC9}">
      <formula1>"0,3"</formula1>
    </dataValidation>
    <dataValidation type="list" allowBlank="1" showInputMessage="1" showErrorMessage="1" sqref="F28" xr:uid="{7C4AE882-C423-4EAB-807E-5BB34B6B9E75}">
      <formula1>"0,1,2,3,4,5,6,7,8,9,10,11,12,13,14,15,16,17,18,19,20"</formula1>
    </dataValidation>
    <dataValidation type="list" allowBlank="1" showInputMessage="1" showErrorMessage="1" sqref="F29" xr:uid="{BF9BA3C0-3672-4D1F-BE7D-8DA0B4830118}">
      <formula1>"0,5,10"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L23" sqref="L23"/>
    </sheetView>
  </sheetViews>
  <sheetFormatPr defaultRowHeight="14.4" x14ac:dyDescent="0.3"/>
  <cols>
    <col min="11" max="11" width="26.6640625" customWidth="1"/>
    <col min="12" max="12" width="19" customWidth="1"/>
  </cols>
  <sheetData>
    <row r="1" spans="1:15" ht="15.6" x14ac:dyDescent="0.3">
      <c r="A1" t="s">
        <v>46</v>
      </c>
      <c r="B1" s="37" t="s">
        <v>16</v>
      </c>
    </row>
    <row r="3" spans="1:15" ht="14.25" customHeight="1" x14ac:dyDescent="0.3">
      <c r="A3" t="s">
        <v>77</v>
      </c>
      <c r="B3" s="191" t="s">
        <v>78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</row>
    <row r="4" spans="1:15" x14ac:dyDescent="0.3"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</row>
    <row r="5" spans="1:15" x14ac:dyDescent="0.3"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</row>
    <row r="6" spans="1:15" x14ac:dyDescent="0.3"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O6" s="38"/>
    </row>
    <row r="7" spans="1:15" x14ac:dyDescent="0.3"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</row>
    <row r="8" spans="1:15" x14ac:dyDescent="0.3"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</row>
    <row r="10" spans="1:15" x14ac:dyDescent="0.3">
      <c r="A10" s="34" t="s">
        <v>79</v>
      </c>
      <c r="K10" s="20">
        <f>IF(K13&lt;8%,5,IF(K13&lt;=10%,3,IF(K13&lt;15%,1,0)))</f>
        <v>0</v>
      </c>
      <c r="L10" t="s">
        <v>80</v>
      </c>
    </row>
    <row r="12" spans="1:15" x14ac:dyDescent="0.3">
      <c r="A12" s="34" t="s">
        <v>81</v>
      </c>
    </row>
    <row r="13" spans="1:15" x14ac:dyDescent="0.3">
      <c r="A13" s="34" t="s">
        <v>82</v>
      </c>
      <c r="K13" s="39">
        <f>K15/K19</f>
        <v>1</v>
      </c>
    </row>
    <row r="14" spans="1:15" x14ac:dyDescent="0.3">
      <c r="A14" s="34"/>
      <c r="K14" t="s">
        <v>83</v>
      </c>
      <c r="L14" t="s">
        <v>84</v>
      </c>
    </row>
    <row r="15" spans="1:15" x14ac:dyDescent="0.3">
      <c r="A15" t="s">
        <v>85</v>
      </c>
      <c r="K15" s="163">
        <v>1</v>
      </c>
      <c r="L15" s="163">
        <v>1</v>
      </c>
      <c r="M15" t="s">
        <v>86</v>
      </c>
    </row>
    <row r="16" spans="1:15" x14ac:dyDescent="0.3">
      <c r="J16" s="38"/>
      <c r="K16" s="38"/>
    </row>
    <row r="17" spans="1:13" x14ac:dyDescent="0.3">
      <c r="A17" s="34" t="s">
        <v>87</v>
      </c>
    </row>
    <row r="19" spans="1:13" x14ac:dyDescent="0.3">
      <c r="A19" t="s">
        <v>88</v>
      </c>
      <c r="K19" s="163">
        <v>1</v>
      </c>
      <c r="L19" s="163">
        <v>1</v>
      </c>
      <c r="M19" t="s">
        <v>86</v>
      </c>
    </row>
    <row r="20" spans="1:13" x14ac:dyDescent="0.3">
      <c r="A20" t="s">
        <v>89</v>
      </c>
    </row>
    <row r="22" spans="1:13" x14ac:dyDescent="0.3">
      <c r="A22" s="192" t="s">
        <v>90</v>
      </c>
      <c r="B22" s="192"/>
      <c r="C22" s="192"/>
      <c r="D22" s="192"/>
      <c r="E22" s="192"/>
      <c r="F22" s="192"/>
      <c r="G22" s="192"/>
      <c r="H22" s="192"/>
      <c r="I22" s="192"/>
    </row>
  </sheetData>
  <sheetProtection algorithmName="SHA-512" hashValue="JWgG/2wUwSvkJcKcan9fth0a10dCpOPmSVJNA6ajiXk2SR622l3ObOHE6O3MbAuMNAS+hh0SuZ3c26dWYAl1cQ==" saltValue="rxUHjXjK2oxvA5/baBKQrA==" spinCount="100000" sheet="1" objects="1" scenarios="1"/>
  <protectedRanges>
    <protectedRange sqref="K15:L15 K19:L19" name="Rozsah1"/>
  </protectedRanges>
  <mergeCells count="2">
    <mergeCell ref="B3:M8"/>
    <mergeCell ref="A22:I22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12" workbookViewId="0">
      <selection activeCell="E17" sqref="E17"/>
    </sheetView>
  </sheetViews>
  <sheetFormatPr defaultRowHeight="14.4" x14ac:dyDescent="0.3"/>
  <cols>
    <col min="1" max="1" width="56.5546875" customWidth="1"/>
    <col min="2" max="2" width="19.88671875" customWidth="1"/>
    <col min="3" max="3" width="19.109375" customWidth="1"/>
    <col min="4" max="4" width="16" customWidth="1"/>
    <col min="5" max="5" width="16.6640625" customWidth="1"/>
    <col min="6" max="6" width="16.6640625" hidden="1" customWidth="1"/>
    <col min="7" max="7" width="14" customWidth="1"/>
    <col min="8" max="8" width="78.44140625" customWidth="1"/>
    <col min="9" max="9" width="17.5546875" customWidth="1"/>
    <col min="10" max="10" width="17.44140625" customWidth="1"/>
    <col min="11" max="11" width="0" hidden="1" customWidth="1"/>
    <col min="12" max="12" width="10.88671875" customWidth="1"/>
    <col min="18" max="18" width="62.44140625" customWidth="1"/>
    <col min="19" max="19" width="21.88671875" customWidth="1"/>
    <col min="20" max="20" width="19" customWidth="1"/>
    <col min="21" max="21" width="26.6640625" customWidth="1"/>
    <col min="22" max="22" width="11.33203125" customWidth="1"/>
    <col min="23" max="23" width="0" hidden="1" customWidth="1"/>
  </cols>
  <sheetData>
    <row r="1" spans="1:23" ht="27.45" customHeight="1" x14ac:dyDescent="0.3">
      <c r="A1" s="85" t="s">
        <v>47</v>
      </c>
    </row>
    <row r="2" spans="1:23" ht="27" customHeight="1" x14ac:dyDescent="0.3">
      <c r="A2" s="41" t="s">
        <v>91</v>
      </c>
    </row>
    <row r="3" spans="1:23" x14ac:dyDescent="0.3">
      <c r="A3" s="34" t="s">
        <v>79</v>
      </c>
    </row>
    <row r="4" spans="1:23" ht="15.6" x14ac:dyDescent="0.3">
      <c r="A4" s="13" t="s">
        <v>53</v>
      </c>
      <c r="B4" s="68">
        <f>IF(AND(F13,F14,F15,F18,F19,F20)=TRUE,1,0)</f>
        <v>0</v>
      </c>
    </row>
    <row r="5" spans="1:23" ht="15.6" x14ac:dyDescent="0.3">
      <c r="A5" s="13" t="s">
        <v>54</v>
      </c>
      <c r="B5" s="69" t="e">
        <f>IF(AND(K13,K15,K17)=TRUE,5,0)</f>
        <v>#DIV/0!</v>
      </c>
    </row>
    <row r="6" spans="1:23" ht="15.6" x14ac:dyDescent="0.3">
      <c r="A6" s="13" t="s">
        <v>55</v>
      </c>
      <c r="B6" s="77">
        <f>IF(AND(W13,W14,W15,W18,W19,W20,W21)=TRUE,6,0)</f>
        <v>0</v>
      </c>
    </row>
    <row r="9" spans="1:23" x14ac:dyDescent="0.3">
      <c r="A9" s="61" t="s">
        <v>92</v>
      </c>
      <c r="B9" s="62"/>
      <c r="C9" s="62"/>
      <c r="D9" s="62"/>
      <c r="E9" s="62"/>
      <c r="F9" s="62"/>
      <c r="G9" s="62"/>
      <c r="H9" s="70" t="s">
        <v>93</v>
      </c>
      <c r="I9" s="67"/>
      <c r="J9" s="67"/>
      <c r="K9" s="67"/>
      <c r="L9" s="67"/>
      <c r="M9" s="67"/>
      <c r="N9" s="67"/>
      <c r="O9" s="67"/>
      <c r="P9" s="67"/>
      <c r="Q9" s="67"/>
      <c r="R9" s="88" t="s">
        <v>94</v>
      </c>
      <c r="S9" s="76"/>
      <c r="T9" s="76"/>
      <c r="U9" s="76"/>
      <c r="V9" s="76"/>
    </row>
    <row r="10" spans="1:23" x14ac:dyDescent="0.3">
      <c r="A10" t="s">
        <v>95</v>
      </c>
      <c r="H10" s="71"/>
      <c r="R10" s="71" t="s">
        <v>95</v>
      </c>
    </row>
    <row r="11" spans="1:23" ht="15" thickBot="1" x14ac:dyDescent="0.35">
      <c r="H11" s="71"/>
      <c r="I11" s="7" t="s">
        <v>96</v>
      </c>
      <c r="J11" s="7" t="s">
        <v>97</v>
      </c>
      <c r="R11" s="71"/>
    </row>
    <row r="12" spans="1:23" ht="44.25" customHeight="1" thickTop="1" thickBot="1" x14ac:dyDescent="0.35">
      <c r="A12" s="47" t="s">
        <v>98</v>
      </c>
      <c r="B12" s="53" t="s">
        <v>99</v>
      </c>
      <c r="C12" s="24" t="s">
        <v>100</v>
      </c>
      <c r="D12" s="33" t="s">
        <v>96</v>
      </c>
      <c r="E12" s="33" t="s">
        <v>101</v>
      </c>
      <c r="F12" s="23"/>
      <c r="H12" s="72" t="s">
        <v>102</v>
      </c>
      <c r="I12" s="7"/>
      <c r="J12" s="7"/>
      <c r="R12" s="89" t="s">
        <v>98</v>
      </c>
      <c r="S12" s="53" t="s">
        <v>99</v>
      </c>
      <c r="T12" s="24" t="s">
        <v>100</v>
      </c>
      <c r="U12" s="33" t="s">
        <v>96</v>
      </c>
      <c r="V12" s="33" t="s">
        <v>101</v>
      </c>
    </row>
    <row r="13" spans="1:23" ht="29.4" thickBot="1" x14ac:dyDescent="0.35">
      <c r="A13" s="49" t="s">
        <v>103</v>
      </c>
      <c r="B13" s="54" t="s">
        <v>104</v>
      </c>
      <c r="C13" s="57"/>
      <c r="D13" s="24" t="s">
        <v>105</v>
      </c>
      <c r="E13" s="33" t="str">
        <f>IF(C13="","nesplněno",IF(C13&lt;=0.6,"splněno","nesplněno"))</f>
        <v>nesplněno</v>
      </c>
      <c r="F13" s="23">
        <f>IF(E13="splněno",1,0)</f>
        <v>0</v>
      </c>
      <c r="H13" s="72" t="s">
        <v>106</v>
      </c>
      <c r="I13" s="23" t="s">
        <v>107</v>
      </c>
      <c r="J13" s="78" t="b">
        <v>0</v>
      </c>
      <c r="K13">
        <f>IF(J13=TRUE,1,0)</f>
        <v>0</v>
      </c>
      <c r="R13" s="90" t="s">
        <v>103</v>
      </c>
      <c r="S13" s="54" t="s">
        <v>104</v>
      </c>
      <c r="T13" s="57"/>
      <c r="U13" s="24" t="s">
        <v>105</v>
      </c>
      <c r="V13" s="33" t="str">
        <f>IF(T13="","nesplněno",IF(T13&lt;=0.6,"splněno","nesplněno"))</f>
        <v>nesplněno</v>
      </c>
      <c r="W13" s="23">
        <f>IF(V13="splněno",1,0)</f>
        <v>0</v>
      </c>
    </row>
    <row r="14" spans="1:23" ht="45" thickBot="1" x14ac:dyDescent="0.35">
      <c r="A14" s="48" t="s">
        <v>108</v>
      </c>
      <c r="B14" s="54" t="s">
        <v>109</v>
      </c>
      <c r="C14" s="57"/>
      <c r="D14" s="33" t="s">
        <v>107</v>
      </c>
      <c r="E14" s="33" t="str">
        <f>IF(C14="","nesplněno",IF(C14&lt;=0.35,"splněno","nesplněno"))</f>
        <v>nesplněno</v>
      </c>
      <c r="F14" s="23">
        <f>IF(E14="splněno",1,0)</f>
        <v>0</v>
      </c>
      <c r="G14" s="26" t="s">
        <v>110</v>
      </c>
      <c r="H14" s="72" t="s">
        <v>111</v>
      </c>
      <c r="I14" s="23"/>
      <c r="J14" s="23"/>
      <c r="R14" s="91" t="s">
        <v>108</v>
      </c>
      <c r="S14" s="54" t="s">
        <v>109</v>
      </c>
      <c r="T14" s="57"/>
      <c r="U14" s="33" t="s">
        <v>107</v>
      </c>
      <c r="V14" s="33" t="str">
        <f>IF(T14="","nesplněno",IF(T14&lt;=0.35,"splněno","nesplněno"))</f>
        <v>nesplněno</v>
      </c>
      <c r="W14" s="23">
        <f t="shared" ref="W14:W15" si="0">IF(V14="splněno",1,0)</f>
        <v>0</v>
      </c>
    </row>
    <row r="15" spans="1:23" ht="72.599999999999994" thickBot="1" x14ac:dyDescent="0.35">
      <c r="A15" s="48" t="s">
        <v>112</v>
      </c>
      <c r="B15" s="54" t="s">
        <v>113</v>
      </c>
      <c r="C15" s="57"/>
      <c r="D15" s="24" t="s">
        <v>114</v>
      </c>
      <c r="E15" s="33" t="str">
        <f>IF(C15="","nesplněno",IF(C15&lt;=27,"splněno","nesplněno"))</f>
        <v>nesplněno</v>
      </c>
      <c r="F15" s="23">
        <f>IF(E15="splněno",1,0)</f>
        <v>0</v>
      </c>
      <c r="H15" s="72" t="s">
        <v>115</v>
      </c>
      <c r="I15" s="23" t="s">
        <v>116</v>
      </c>
      <c r="J15" s="66" t="e">
        <f>J26</f>
        <v>#DIV/0!</v>
      </c>
      <c r="K15" t="e">
        <f>IF(J15="splněn",1,0)</f>
        <v>#DIV/0!</v>
      </c>
      <c r="R15" s="91" t="s">
        <v>112</v>
      </c>
      <c r="S15" s="54" t="s">
        <v>113</v>
      </c>
      <c r="T15" s="57"/>
      <c r="U15" s="24" t="s">
        <v>114</v>
      </c>
      <c r="V15" s="33" t="str">
        <f>IF(T15="","nesplněno",IF(T15&lt;=27,"splněno","nesplněno"))</f>
        <v>nesplněno</v>
      </c>
      <c r="W15" s="23">
        <f t="shared" si="0"/>
        <v>0</v>
      </c>
    </row>
    <row r="16" spans="1:23" ht="16.8" thickBot="1" x14ac:dyDescent="0.35">
      <c r="A16" s="48" t="s">
        <v>117</v>
      </c>
      <c r="B16" s="59" t="s">
        <v>118</v>
      </c>
      <c r="C16" s="23">
        <v>15</v>
      </c>
      <c r="D16" s="23"/>
      <c r="E16" s="23"/>
      <c r="F16" s="23"/>
      <c r="H16" s="71"/>
      <c r="I16" s="23"/>
      <c r="J16" s="23"/>
      <c r="R16" s="91" t="s">
        <v>117</v>
      </c>
      <c r="S16" s="59" t="s">
        <v>118</v>
      </c>
      <c r="T16" s="23">
        <v>15</v>
      </c>
      <c r="U16" s="23"/>
      <c r="V16" s="23"/>
    </row>
    <row r="17" spans="1:23" ht="43.8" thickBot="1" x14ac:dyDescent="0.35">
      <c r="A17" s="48" t="s">
        <v>119</v>
      </c>
      <c r="B17" s="60" t="s">
        <v>120</v>
      </c>
      <c r="C17" s="58">
        <v>20</v>
      </c>
      <c r="D17" s="58"/>
      <c r="E17" s="23"/>
      <c r="F17" s="23"/>
      <c r="H17" s="72" t="s">
        <v>121</v>
      </c>
      <c r="I17" s="42" t="s">
        <v>122</v>
      </c>
      <c r="J17" s="78" t="b">
        <v>0</v>
      </c>
      <c r="K17">
        <f>IF(J17=TRUE,1,0)</f>
        <v>0</v>
      </c>
      <c r="R17" s="91" t="s">
        <v>119</v>
      </c>
      <c r="S17" s="60" t="s">
        <v>120</v>
      </c>
      <c r="T17" s="58">
        <v>20</v>
      </c>
      <c r="U17" s="58"/>
      <c r="V17" s="23"/>
    </row>
    <row r="18" spans="1:23" ht="29.4" thickBot="1" x14ac:dyDescent="0.35">
      <c r="A18" s="48" t="s">
        <v>123</v>
      </c>
      <c r="B18" s="54">
        <f>C25</f>
        <v>10</v>
      </c>
      <c r="C18" s="63"/>
      <c r="D18" s="32" t="s">
        <v>107</v>
      </c>
      <c r="E18" s="33" t="str">
        <f>IF(C18="","nesplněno",IF(C18&lt;=B18,"splněno","nesplněno"))</f>
        <v>nesplněno</v>
      </c>
      <c r="F18" s="23">
        <f>IF(E18="splněno",1,0)</f>
        <v>0</v>
      </c>
      <c r="H18" s="72" t="s">
        <v>124</v>
      </c>
      <c r="I18" s="7"/>
      <c r="J18" s="7"/>
      <c r="R18" s="91" t="s">
        <v>123</v>
      </c>
      <c r="S18" s="54">
        <f>T25</f>
        <v>10</v>
      </c>
      <c r="T18" s="63"/>
      <c r="U18" s="32" t="s">
        <v>107</v>
      </c>
      <c r="V18" s="33" t="str">
        <f>IF(T18="","nesplněno",IF(T18&lt;=S18,"splněno","nesplněno"))</f>
        <v>nesplněno</v>
      </c>
      <c r="W18" s="23">
        <f t="shared" ref="W18:W21" si="1">IF(V18="splněno",1,0)</f>
        <v>0</v>
      </c>
    </row>
    <row r="19" spans="1:23" ht="29.4" thickBot="1" x14ac:dyDescent="0.35">
      <c r="A19" s="48" t="s">
        <v>125</v>
      </c>
      <c r="B19" s="54" t="s">
        <v>118</v>
      </c>
      <c r="C19" s="57"/>
      <c r="D19" s="33" t="s">
        <v>107</v>
      </c>
      <c r="E19" s="33" t="str">
        <f>IF(C19="","nesplněno",IF(C19&lt;=15,"splněno","nesplněno"))</f>
        <v>nesplněno</v>
      </c>
      <c r="F19" s="23">
        <f>IF(E19="splněno",1,0)</f>
        <v>0</v>
      </c>
      <c r="H19" s="72" t="s">
        <v>126</v>
      </c>
      <c r="I19" s="7"/>
      <c r="J19" s="7"/>
      <c r="R19" s="91" t="s">
        <v>125</v>
      </c>
      <c r="S19" s="54" t="s">
        <v>118</v>
      </c>
      <c r="T19" s="57"/>
      <c r="U19" s="33" t="s">
        <v>107</v>
      </c>
      <c r="V19" s="33" t="str">
        <f>IF(T19="","nesplněno",IF(T19&lt;=15,"splněno","nesplněno"))</f>
        <v>nesplněno</v>
      </c>
      <c r="W19" s="23">
        <f t="shared" si="1"/>
        <v>0</v>
      </c>
    </row>
    <row r="20" spans="1:23" ht="43.8" thickBot="1" x14ac:dyDescent="0.35">
      <c r="A20" s="50" t="s">
        <v>127</v>
      </c>
      <c r="B20" s="55" t="s">
        <v>128</v>
      </c>
      <c r="C20" s="57"/>
      <c r="D20" s="33" t="s">
        <v>107</v>
      </c>
      <c r="E20" s="33" t="str">
        <f>IF(C20="","nesplněno",IF(C20&lt;=60,"splněno","nesplněno"))</f>
        <v>nesplněno</v>
      </c>
      <c r="F20" s="23">
        <f>IF(E20="splněno",1,0)</f>
        <v>0</v>
      </c>
      <c r="H20" s="72" t="s">
        <v>129</v>
      </c>
      <c r="I20" s="7"/>
      <c r="J20" s="7"/>
      <c r="R20" s="92" t="s">
        <v>127</v>
      </c>
      <c r="S20" s="55" t="s">
        <v>128</v>
      </c>
      <c r="T20" s="57"/>
      <c r="U20" s="33" t="s">
        <v>107</v>
      </c>
      <c r="V20" s="33" t="str">
        <f>IF(T20="","nesplněno",IF(T20&lt;=60,"splněno","nesplněno"))</f>
        <v>nesplněno</v>
      </c>
      <c r="W20" s="23">
        <f t="shared" si="1"/>
        <v>0</v>
      </c>
    </row>
    <row r="21" spans="1:23" ht="17.399999999999999" thickTop="1" thickBot="1" x14ac:dyDescent="0.35">
      <c r="H21" s="72" t="s">
        <v>130</v>
      </c>
      <c r="I21" s="7"/>
      <c r="J21" s="7"/>
      <c r="R21" s="92" t="s">
        <v>131</v>
      </c>
      <c r="S21" s="51" t="s">
        <v>132</v>
      </c>
      <c r="T21" s="57">
        <v>0</v>
      </c>
      <c r="U21" s="33" t="s">
        <v>107</v>
      </c>
      <c r="V21" s="33" t="str">
        <f>IF(T21="","nesplněno",IF(T21&lt;=0,"splněno","nesplněno"))</f>
        <v>splněno</v>
      </c>
      <c r="W21" s="23">
        <f t="shared" si="1"/>
        <v>1</v>
      </c>
    </row>
    <row r="22" spans="1:23" ht="29.4" thickTop="1" x14ac:dyDescent="0.3">
      <c r="A22" s="176" t="s">
        <v>133</v>
      </c>
      <c r="B22" s="176"/>
      <c r="C22" s="16" t="s">
        <v>134</v>
      </c>
      <c r="H22" s="71"/>
      <c r="R22" s="193" t="s">
        <v>133</v>
      </c>
      <c r="S22" s="176"/>
      <c r="T22" s="16" t="s">
        <v>134</v>
      </c>
    </row>
    <row r="23" spans="1:23" ht="28.8" x14ac:dyDescent="0.3">
      <c r="A23" s="176"/>
      <c r="B23" s="176"/>
      <c r="C23" s="57"/>
      <c r="D23" s="24" t="s">
        <v>105</v>
      </c>
      <c r="H23" s="73" t="s">
        <v>135</v>
      </c>
      <c r="L23" s="57" t="s">
        <v>136</v>
      </c>
      <c r="M23" s="57" t="s">
        <v>137</v>
      </c>
      <c r="N23" s="86" t="s">
        <v>138</v>
      </c>
      <c r="O23" s="57" t="s">
        <v>139</v>
      </c>
      <c r="P23" s="57" t="s">
        <v>140</v>
      </c>
      <c r="Q23" s="87"/>
      <c r="R23" s="193"/>
      <c r="S23" s="176"/>
      <c r="T23" s="57"/>
      <c r="U23" s="24" t="s">
        <v>105</v>
      </c>
    </row>
    <row r="24" spans="1:23" ht="28.8" x14ac:dyDescent="0.3">
      <c r="A24" s="176"/>
      <c r="B24" s="176"/>
      <c r="C24" s="16" t="s">
        <v>141</v>
      </c>
      <c r="H24" s="72" t="s">
        <v>142</v>
      </c>
      <c r="I24" s="42" t="s">
        <v>143</v>
      </c>
      <c r="J24" s="23">
        <f>SUM(L24:Q24)</f>
        <v>0</v>
      </c>
      <c r="L24" s="57"/>
      <c r="M24" s="57"/>
      <c r="N24" s="57"/>
      <c r="O24" s="57"/>
      <c r="P24" s="57"/>
      <c r="Q24" s="87"/>
      <c r="R24" s="193"/>
      <c r="S24" s="176"/>
      <c r="T24" s="16" t="s">
        <v>141</v>
      </c>
    </row>
    <row r="25" spans="1:23" ht="32.700000000000003" customHeight="1" x14ac:dyDescent="0.3">
      <c r="A25" s="176"/>
      <c r="B25" s="176"/>
      <c r="C25" s="23">
        <f>5/4*C23+10</f>
        <v>10</v>
      </c>
      <c r="H25" s="72" t="s">
        <v>144</v>
      </c>
      <c r="I25" s="23" t="s">
        <v>107</v>
      </c>
      <c r="J25" s="23">
        <f>SUM(L25:Q25)</f>
        <v>0</v>
      </c>
      <c r="L25" s="57"/>
      <c r="M25" s="57"/>
      <c r="N25" s="57"/>
      <c r="O25" s="57"/>
      <c r="P25" s="57"/>
      <c r="Q25" s="87"/>
      <c r="R25" s="193"/>
      <c r="S25" s="176"/>
      <c r="T25" s="23">
        <f>5/4*T23+10</f>
        <v>10</v>
      </c>
    </row>
    <row r="26" spans="1:23" x14ac:dyDescent="0.3">
      <c r="H26" s="71"/>
      <c r="I26" s="23" t="s">
        <v>145</v>
      </c>
      <c r="J26" s="65" t="e">
        <f>IF((1-J25/J24)&gt;10%,"splněn","nesplněn")</f>
        <v>#DIV/0!</v>
      </c>
      <c r="R26" s="71"/>
    </row>
    <row r="27" spans="1:23" x14ac:dyDescent="0.3">
      <c r="H27" s="71"/>
      <c r="R27" s="71"/>
    </row>
    <row r="28" spans="1:23" x14ac:dyDescent="0.3">
      <c r="H28" s="74" t="s">
        <v>146</v>
      </c>
      <c r="R28" s="71"/>
    </row>
    <row r="29" spans="1:23" ht="42.6" x14ac:dyDescent="0.3">
      <c r="H29" s="75" t="s">
        <v>147</v>
      </c>
      <c r="R29" s="71"/>
    </row>
    <row r="30" spans="1:23" x14ac:dyDescent="0.3">
      <c r="H30" s="71"/>
      <c r="R30" s="71"/>
    </row>
    <row r="31" spans="1:23" x14ac:dyDescent="0.3">
      <c r="H31" s="71"/>
    </row>
    <row r="32" spans="1:23" x14ac:dyDescent="0.3">
      <c r="H32" s="71"/>
    </row>
    <row r="33" spans="8:8" x14ac:dyDescent="0.3">
      <c r="H33" s="71"/>
    </row>
    <row r="34" spans="8:8" x14ac:dyDescent="0.3">
      <c r="H34" s="71"/>
    </row>
    <row r="35" spans="8:8" x14ac:dyDescent="0.3">
      <c r="H35" s="71"/>
    </row>
    <row r="36" spans="8:8" x14ac:dyDescent="0.3">
      <c r="H36" s="71"/>
    </row>
    <row r="37" spans="8:8" x14ac:dyDescent="0.3">
      <c r="H37" s="71"/>
    </row>
    <row r="38" spans="8:8" x14ac:dyDescent="0.3">
      <c r="H38" s="71"/>
    </row>
    <row r="39" spans="8:8" x14ac:dyDescent="0.3">
      <c r="H39" s="71"/>
    </row>
    <row r="40" spans="8:8" x14ac:dyDescent="0.3">
      <c r="H40" s="71"/>
    </row>
    <row r="41" spans="8:8" x14ac:dyDescent="0.3">
      <c r="H41" s="71"/>
    </row>
    <row r="42" spans="8:8" x14ac:dyDescent="0.3">
      <c r="H42" s="71"/>
    </row>
    <row r="43" spans="8:8" x14ac:dyDescent="0.3">
      <c r="H43" s="71"/>
    </row>
    <row r="44" spans="8:8" x14ac:dyDescent="0.3">
      <c r="H44" s="71"/>
    </row>
    <row r="45" spans="8:8" x14ac:dyDescent="0.3">
      <c r="H45" s="71"/>
    </row>
    <row r="46" spans="8:8" x14ac:dyDescent="0.3">
      <c r="H46" s="71"/>
    </row>
    <row r="47" spans="8:8" x14ac:dyDescent="0.3">
      <c r="H47" s="71"/>
    </row>
    <row r="48" spans="8:8" x14ac:dyDescent="0.3">
      <c r="H48" s="71"/>
    </row>
    <row r="49" spans="8:8" x14ac:dyDescent="0.3">
      <c r="H49" s="71"/>
    </row>
    <row r="50" spans="8:8" x14ac:dyDescent="0.3">
      <c r="H50" s="71"/>
    </row>
    <row r="51" spans="8:8" x14ac:dyDescent="0.3">
      <c r="H51" s="71"/>
    </row>
    <row r="52" spans="8:8" x14ac:dyDescent="0.3">
      <c r="H52" s="71"/>
    </row>
    <row r="53" spans="8:8" x14ac:dyDescent="0.3">
      <c r="H53" s="71"/>
    </row>
  </sheetData>
  <sheetProtection algorithmName="SHA-512" hashValue="zcXGMQZ9Dqx0x2SzpiMjm1pKogI1zD21IAW/iiuA20LC9BCC0UjA95rdsC1r5SJKJNXX5mPkV2KVkGqvfx4Q6A==" saltValue="DbBbIJGaUzdc/zvTNZneig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workbookViewId="0">
      <selection activeCell="A2" sqref="A2"/>
    </sheetView>
  </sheetViews>
  <sheetFormatPr defaultRowHeight="14.4" x14ac:dyDescent="0.3"/>
  <cols>
    <col min="17" max="17" width="45.109375" customWidth="1"/>
  </cols>
  <sheetData>
    <row r="1" spans="1:17" ht="27.75" customHeight="1" x14ac:dyDescent="0.3">
      <c r="A1" s="79" t="s">
        <v>56</v>
      </c>
      <c r="Q1" s="11" t="s">
        <v>148</v>
      </c>
    </row>
    <row r="2" spans="1:17" ht="27.75" customHeight="1" thickBot="1" x14ac:dyDescent="0.35">
      <c r="A2" s="41" t="s">
        <v>149</v>
      </c>
      <c r="B2" s="35"/>
      <c r="C2" s="35"/>
      <c r="D2" s="35"/>
      <c r="E2" s="35"/>
      <c r="F2" s="35"/>
      <c r="G2" s="35"/>
      <c r="H2" s="35"/>
      <c r="I2" s="35"/>
      <c r="J2" s="35"/>
      <c r="Q2" s="158" t="s">
        <v>150</v>
      </c>
    </row>
    <row r="3" spans="1:17" ht="34.950000000000003" customHeight="1" thickBot="1" x14ac:dyDescent="0.35">
      <c r="A3" s="194" t="s">
        <v>151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53" t="b">
        <v>0</v>
      </c>
      <c r="Q3" s="158" t="s">
        <v>152</v>
      </c>
    </row>
    <row r="4" spans="1:17" ht="22.95" customHeight="1" x14ac:dyDescent="0.3">
      <c r="A4" s="80" t="s">
        <v>58</v>
      </c>
      <c r="O4" s="84">
        <f>IF($O$3=TRUE,2,IF(O10=TRUE,2,0))</f>
        <v>0</v>
      </c>
      <c r="Q4" s="158" t="s">
        <v>153</v>
      </c>
    </row>
    <row r="5" spans="1:17" ht="21.45" customHeight="1" x14ac:dyDescent="0.3">
      <c r="A5" s="80" t="s">
        <v>59</v>
      </c>
      <c r="O5" s="84">
        <f>IF($O$3=TRUE,2,IF(O19=TRUE,2,0))</f>
        <v>0</v>
      </c>
    </row>
    <row r="6" spans="1:17" ht="23.7" customHeight="1" x14ac:dyDescent="0.3">
      <c r="A6" s="80" t="s">
        <v>60</v>
      </c>
      <c r="O6" s="84">
        <f>IF($O$3=TRUE,10,IF(O20=TRUE,10,0))</f>
        <v>0</v>
      </c>
    </row>
    <row r="9" spans="1:17" ht="23.7" customHeight="1" x14ac:dyDescent="0.3">
      <c r="A9" s="81" t="s">
        <v>58</v>
      </c>
    </row>
    <row r="10" spans="1:17" ht="19.5" customHeight="1" x14ac:dyDescent="0.3">
      <c r="A10" s="80" t="s">
        <v>154</v>
      </c>
      <c r="O10" s="82" t="b">
        <v>0</v>
      </c>
    </row>
    <row r="11" spans="1:17" ht="26.25" customHeight="1" x14ac:dyDescent="0.3">
      <c r="A11" s="80" t="s">
        <v>155</v>
      </c>
    </row>
    <row r="12" spans="1:17" x14ac:dyDescent="0.3">
      <c r="A12" s="196"/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8"/>
    </row>
    <row r="13" spans="1:17" x14ac:dyDescent="0.3">
      <c r="A13" s="199"/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1"/>
    </row>
    <row r="14" spans="1:17" x14ac:dyDescent="0.3">
      <c r="A14" s="199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1"/>
    </row>
    <row r="15" spans="1:17" x14ac:dyDescent="0.3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1"/>
    </row>
    <row r="16" spans="1:17" x14ac:dyDescent="0.3">
      <c r="A16" s="199"/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1"/>
    </row>
    <row r="17" spans="1:15" x14ac:dyDescent="0.3">
      <c r="A17" s="202"/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4"/>
    </row>
    <row r="19" spans="1:15" ht="22.5" customHeight="1" x14ac:dyDescent="0.3">
      <c r="A19" s="81" t="s">
        <v>59</v>
      </c>
      <c r="O19" s="82" t="b">
        <v>0</v>
      </c>
    </row>
    <row r="20" spans="1:15" ht="23.25" customHeight="1" x14ac:dyDescent="0.3">
      <c r="A20" s="81" t="s">
        <v>60</v>
      </c>
      <c r="O20" s="82" t="b">
        <v>0</v>
      </c>
    </row>
    <row r="21" spans="1:15" ht="22.95" customHeight="1" x14ac:dyDescent="0.3">
      <c r="A21" s="80" t="s">
        <v>156</v>
      </c>
    </row>
    <row r="22" spans="1:15" x14ac:dyDescent="0.3">
      <c r="A22" s="196"/>
      <c r="B22" s="197"/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8"/>
    </row>
    <row r="23" spans="1:15" x14ac:dyDescent="0.3">
      <c r="A23" s="199"/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1"/>
    </row>
    <row r="24" spans="1:15" x14ac:dyDescent="0.3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1"/>
    </row>
    <row r="25" spans="1:15" x14ac:dyDescent="0.3">
      <c r="A25" s="199"/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1"/>
    </row>
    <row r="26" spans="1:15" x14ac:dyDescent="0.3">
      <c r="A26" s="199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1"/>
    </row>
    <row r="27" spans="1:15" x14ac:dyDescent="0.3">
      <c r="A27" s="199"/>
      <c r="B27" s="200"/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1"/>
    </row>
    <row r="28" spans="1:15" x14ac:dyDescent="0.3">
      <c r="A28" s="199"/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1"/>
    </row>
    <row r="29" spans="1:15" x14ac:dyDescent="0.3">
      <c r="A29" s="199"/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1"/>
    </row>
    <row r="30" spans="1:15" x14ac:dyDescent="0.3">
      <c r="A30" s="199"/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1"/>
    </row>
    <row r="31" spans="1:15" x14ac:dyDescent="0.3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1"/>
    </row>
    <row r="32" spans="1:15" x14ac:dyDescent="0.3">
      <c r="A32" s="202"/>
      <c r="B32" s="203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4"/>
    </row>
  </sheetData>
  <sheetProtection algorithmName="SHA-512" hashValue="YcBm6VBuOXRBy4R38NtJBABp2vgEj0Yw5DIW/W1TQesJYBEj3IS78X0Yapc6AE3QsTk4Q6IULtjJfwRnM2SEFQ==" saltValue="VaoOx/9/QORgJ3cBB3rs9g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I87"/>
  <sheetViews>
    <sheetView topLeftCell="A4" workbookViewId="0">
      <selection activeCell="D28" sqref="D28"/>
    </sheetView>
  </sheetViews>
  <sheetFormatPr defaultRowHeight="14.4" x14ac:dyDescent="0.3"/>
  <cols>
    <col min="1" max="1" width="54.10937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6640625" customWidth="1"/>
  </cols>
  <sheetData>
    <row r="1" spans="1:9" ht="23.7" customHeight="1" x14ac:dyDescent="0.3">
      <c r="A1" s="81" t="s">
        <v>66</v>
      </c>
    </row>
    <row r="2" spans="1:9" ht="23.7" customHeight="1" x14ac:dyDescent="0.3">
      <c r="A2" s="159" t="s">
        <v>157</v>
      </c>
      <c r="B2" s="62"/>
    </row>
    <row r="3" spans="1:9" ht="23.7" customHeight="1" x14ac:dyDescent="0.3">
      <c r="A3" s="2" t="s">
        <v>158</v>
      </c>
    </row>
    <row r="4" spans="1:9" ht="23.7" customHeight="1" x14ac:dyDescent="0.3">
      <c r="A4" s="2" t="s">
        <v>159</v>
      </c>
    </row>
    <row r="5" spans="1:9" ht="11.7" customHeight="1" thickBot="1" x14ac:dyDescent="0.35"/>
    <row r="6" spans="1:9" ht="28.8" x14ac:dyDescent="0.3">
      <c r="A6" s="93" t="s">
        <v>160</v>
      </c>
      <c r="B6" s="94" t="s">
        <v>161</v>
      </c>
      <c r="C6" s="95" t="s">
        <v>162</v>
      </c>
      <c r="D6" s="101" t="s">
        <v>163</v>
      </c>
      <c r="E6" s="212" t="s">
        <v>164</v>
      </c>
      <c r="F6" s="84" t="s">
        <v>165</v>
      </c>
      <c r="G6" s="84" t="s">
        <v>166</v>
      </c>
      <c r="H6" s="84" t="s">
        <v>167</v>
      </c>
    </row>
    <row r="7" spans="1:9" x14ac:dyDescent="0.3">
      <c r="A7" s="96" t="s">
        <v>168</v>
      </c>
      <c r="B7" s="5"/>
      <c r="C7" s="5"/>
      <c r="D7" s="102"/>
      <c r="E7" s="212"/>
      <c r="F7" s="187" t="s">
        <v>169</v>
      </c>
      <c r="G7" s="187"/>
      <c r="H7">
        <f>SUM(H8:H75)</f>
        <v>38.25</v>
      </c>
    </row>
    <row r="8" spans="1:9" x14ac:dyDescent="0.3">
      <c r="A8" s="96" t="s">
        <v>170</v>
      </c>
      <c r="B8" s="164"/>
      <c r="C8" s="5">
        <v>0</v>
      </c>
      <c r="D8" s="102">
        <v>0</v>
      </c>
      <c r="E8" s="212"/>
      <c r="F8" s="62" t="s">
        <v>171</v>
      </c>
      <c r="G8" s="62" t="s">
        <v>172</v>
      </c>
      <c r="H8" s="62">
        <v>38.25</v>
      </c>
      <c r="I8" t="s">
        <v>173</v>
      </c>
    </row>
    <row r="9" spans="1:9" x14ac:dyDescent="0.3">
      <c r="A9" s="96" t="s">
        <v>174</v>
      </c>
      <c r="B9" s="165"/>
      <c r="C9" s="5">
        <v>0</v>
      </c>
      <c r="D9" s="102">
        <v>0</v>
      </c>
      <c r="E9" s="212"/>
      <c r="F9" s="62" t="s">
        <v>175</v>
      </c>
      <c r="G9" s="62"/>
      <c r="H9" s="62"/>
    </row>
    <row r="10" spans="1:9" x14ac:dyDescent="0.3">
      <c r="A10" s="96" t="s">
        <v>176</v>
      </c>
      <c r="B10" s="165"/>
      <c r="C10" s="5">
        <v>0</v>
      </c>
      <c r="D10" s="102">
        <v>0</v>
      </c>
      <c r="E10" s="212"/>
      <c r="F10" s="62" t="s">
        <v>177</v>
      </c>
      <c r="G10" s="62"/>
      <c r="H10" s="62"/>
    </row>
    <row r="11" spans="1:9" x14ac:dyDescent="0.3">
      <c r="A11" s="96" t="s">
        <v>178</v>
      </c>
      <c r="B11" s="165"/>
      <c r="C11" s="5">
        <v>0</v>
      </c>
      <c r="D11" s="102">
        <v>0</v>
      </c>
      <c r="E11" s="212"/>
      <c r="F11" s="62" t="s">
        <v>179</v>
      </c>
      <c r="G11" s="62"/>
      <c r="H11" s="62"/>
    </row>
    <row r="12" spans="1:9" x14ac:dyDescent="0.3">
      <c r="A12" s="205" t="s">
        <v>180</v>
      </c>
      <c r="B12" s="206"/>
      <c r="C12" s="206"/>
      <c r="D12" s="207"/>
      <c r="E12" s="212"/>
      <c r="F12" s="62" t="s">
        <v>181</v>
      </c>
      <c r="G12" s="62"/>
      <c r="H12" s="62"/>
    </row>
    <row r="13" spans="1:9" x14ac:dyDescent="0.3">
      <c r="A13" s="96" t="s">
        <v>182</v>
      </c>
      <c r="B13" s="165"/>
      <c r="C13" s="5">
        <v>1</v>
      </c>
      <c r="D13" s="102">
        <f>B13*C13</f>
        <v>0</v>
      </c>
      <c r="E13" s="212"/>
      <c r="F13" s="62" t="s">
        <v>183</v>
      </c>
      <c r="G13" s="62"/>
      <c r="H13" s="62"/>
    </row>
    <row r="14" spans="1:9" x14ac:dyDescent="0.3">
      <c r="A14" s="96" t="s">
        <v>184</v>
      </c>
      <c r="B14" s="165"/>
      <c r="C14" s="5">
        <v>1</v>
      </c>
      <c r="D14" s="102">
        <f t="shared" ref="D14:D20" si="0">B14*C14</f>
        <v>0</v>
      </c>
      <c r="E14" s="212"/>
      <c r="F14" s="62" t="s">
        <v>185</v>
      </c>
      <c r="G14" s="62"/>
      <c r="H14" s="62"/>
    </row>
    <row r="15" spans="1:9" x14ac:dyDescent="0.3">
      <c r="A15" s="96" t="s">
        <v>186</v>
      </c>
      <c r="B15" s="165"/>
      <c r="C15" s="5">
        <v>1</v>
      </c>
      <c r="D15" s="102">
        <f t="shared" si="0"/>
        <v>0</v>
      </c>
      <c r="E15" s="212"/>
      <c r="F15" s="62" t="s">
        <v>187</v>
      </c>
      <c r="G15" s="62"/>
      <c r="H15" s="62"/>
    </row>
    <row r="16" spans="1:9" x14ac:dyDescent="0.3">
      <c r="A16" s="205" t="s">
        <v>188</v>
      </c>
      <c r="B16" s="206"/>
      <c r="C16" s="206"/>
      <c r="D16" s="207"/>
      <c r="E16" s="212"/>
      <c r="F16" s="62" t="s">
        <v>189</v>
      </c>
      <c r="G16" s="62"/>
      <c r="H16" s="62"/>
    </row>
    <row r="17" spans="1:8" x14ac:dyDescent="0.3">
      <c r="A17" s="96" t="s">
        <v>190</v>
      </c>
      <c r="B17" s="165"/>
      <c r="C17" s="5">
        <v>0.25</v>
      </c>
      <c r="D17" s="102">
        <f t="shared" si="0"/>
        <v>0</v>
      </c>
      <c r="E17" s="212"/>
      <c r="F17" s="62" t="s">
        <v>191</v>
      </c>
      <c r="G17" s="62"/>
      <c r="H17" s="62"/>
    </row>
    <row r="18" spans="1:8" x14ac:dyDescent="0.3">
      <c r="A18" s="96" t="s">
        <v>192</v>
      </c>
      <c r="B18" s="165"/>
      <c r="C18" s="5">
        <v>0.25</v>
      </c>
      <c r="D18" s="102">
        <f t="shared" si="0"/>
        <v>0</v>
      </c>
      <c r="E18" s="212"/>
      <c r="F18" s="62" t="s">
        <v>139</v>
      </c>
      <c r="G18" s="62"/>
      <c r="H18" s="62"/>
    </row>
    <row r="19" spans="1:8" x14ac:dyDescent="0.3">
      <c r="A19" s="96" t="s">
        <v>193</v>
      </c>
      <c r="B19" s="165"/>
      <c r="C19" s="5">
        <v>0.25</v>
      </c>
      <c r="D19" s="102">
        <f t="shared" si="0"/>
        <v>0</v>
      </c>
      <c r="E19" s="212"/>
      <c r="F19" s="62" t="s">
        <v>139</v>
      </c>
      <c r="G19" s="62"/>
      <c r="H19" s="62"/>
    </row>
    <row r="20" spans="1:8" x14ac:dyDescent="0.3">
      <c r="A20" s="96" t="s">
        <v>194</v>
      </c>
      <c r="B20" s="165"/>
      <c r="C20" s="5">
        <v>0.25</v>
      </c>
      <c r="D20" s="103">
        <f t="shared" si="0"/>
        <v>0</v>
      </c>
      <c r="E20" s="212"/>
      <c r="F20" s="62" t="s">
        <v>139</v>
      </c>
      <c r="G20" s="62"/>
      <c r="H20" s="62"/>
    </row>
    <row r="21" spans="1:8" x14ac:dyDescent="0.3">
      <c r="A21" s="97" t="s">
        <v>195</v>
      </c>
      <c r="B21" s="100">
        <f>SUM(B8:B11,B13:B15,B17:B20)</f>
        <v>0</v>
      </c>
      <c r="C21" s="98"/>
      <c r="D21" s="103">
        <f>SUM(D13:D20)</f>
        <v>0</v>
      </c>
      <c r="E21" s="212"/>
      <c r="F21" s="62" t="s">
        <v>196</v>
      </c>
      <c r="G21" s="62"/>
      <c r="H21" s="62"/>
    </row>
    <row r="22" spans="1:8" x14ac:dyDescent="0.3">
      <c r="A22" s="96"/>
      <c r="B22" s="5"/>
      <c r="C22" s="5"/>
      <c r="D22" s="102"/>
      <c r="E22" s="212"/>
      <c r="F22" s="62" t="s">
        <v>139</v>
      </c>
      <c r="G22" s="62"/>
      <c r="H22" s="62"/>
    </row>
    <row r="23" spans="1:8" x14ac:dyDescent="0.3">
      <c r="A23" s="208" t="s">
        <v>197</v>
      </c>
      <c r="B23" s="209"/>
      <c r="C23" s="209"/>
      <c r="D23" s="103">
        <f>SUM(B8:B11,B13:B15,B20-B27)</f>
        <v>0</v>
      </c>
      <c r="E23" s="212"/>
      <c r="F23" s="62" t="s">
        <v>139</v>
      </c>
      <c r="G23" s="62"/>
      <c r="H23" s="62"/>
    </row>
    <row r="24" spans="1:8" ht="15" thickBot="1" x14ac:dyDescent="0.35">
      <c r="A24" s="210" t="s">
        <v>198</v>
      </c>
      <c r="B24" s="211"/>
      <c r="C24" s="211"/>
      <c r="D24" s="104" t="e">
        <f>D21/D23</f>
        <v>#DIV/0!</v>
      </c>
      <c r="E24" s="105" t="e">
        <f>IF(D24&gt;=70%,2,0)</f>
        <v>#DIV/0!</v>
      </c>
      <c r="F24" s="62" t="s">
        <v>199</v>
      </c>
      <c r="G24" s="62"/>
      <c r="H24" s="62"/>
    </row>
    <row r="25" spans="1:8" x14ac:dyDescent="0.3">
      <c r="F25" s="62" t="s">
        <v>199</v>
      </c>
      <c r="G25" s="62"/>
      <c r="H25" s="62"/>
    </row>
    <row r="26" spans="1:8" x14ac:dyDescent="0.3">
      <c r="A26" t="s">
        <v>200</v>
      </c>
      <c r="B26" s="62"/>
      <c r="F26" s="62" t="s">
        <v>199</v>
      </c>
      <c r="G26" s="62"/>
      <c r="H26" s="62"/>
    </row>
    <row r="27" spans="1:8" x14ac:dyDescent="0.3">
      <c r="A27" t="s">
        <v>201</v>
      </c>
      <c r="B27" s="62"/>
      <c r="F27" s="62" t="s">
        <v>199</v>
      </c>
      <c r="G27" s="62"/>
      <c r="H27" s="62"/>
    </row>
    <row r="28" spans="1:8" x14ac:dyDescent="0.3">
      <c r="A28" t="s">
        <v>202</v>
      </c>
      <c r="B28" s="62"/>
      <c r="F28" s="62" t="s">
        <v>199</v>
      </c>
      <c r="G28" s="62"/>
      <c r="H28" s="62"/>
    </row>
    <row r="29" spans="1:8" x14ac:dyDescent="0.3">
      <c r="F29" s="62" t="s">
        <v>199</v>
      </c>
      <c r="G29" s="62"/>
      <c r="H29" s="62"/>
    </row>
    <row r="30" spans="1:8" x14ac:dyDescent="0.3">
      <c r="F30" s="62" t="s">
        <v>199</v>
      </c>
      <c r="G30" s="62"/>
      <c r="H30" s="62"/>
    </row>
    <row r="31" spans="1:8" x14ac:dyDescent="0.3">
      <c r="F31" s="62" t="s">
        <v>199</v>
      </c>
      <c r="G31" s="62"/>
      <c r="H31" s="62"/>
    </row>
    <row r="32" spans="1:8" x14ac:dyDescent="0.3">
      <c r="F32" s="62" t="s">
        <v>199</v>
      </c>
      <c r="G32" s="62"/>
      <c r="H32" s="62"/>
    </row>
    <row r="33" spans="6:8" x14ac:dyDescent="0.3">
      <c r="F33" s="62" t="s">
        <v>199</v>
      </c>
      <c r="G33" s="62"/>
      <c r="H33" s="62"/>
    </row>
    <row r="34" spans="6:8" x14ac:dyDescent="0.3">
      <c r="F34" s="62" t="s">
        <v>199</v>
      </c>
      <c r="G34" s="62"/>
      <c r="H34" s="62"/>
    </row>
    <row r="35" spans="6:8" x14ac:dyDescent="0.3">
      <c r="F35" s="62" t="s">
        <v>199</v>
      </c>
      <c r="G35" s="62"/>
      <c r="H35" s="62"/>
    </row>
    <row r="36" spans="6:8" x14ac:dyDescent="0.3">
      <c r="F36" s="62" t="s">
        <v>199</v>
      </c>
      <c r="G36" s="62"/>
      <c r="H36" s="62"/>
    </row>
    <row r="37" spans="6:8" x14ac:dyDescent="0.3">
      <c r="F37" s="62" t="s">
        <v>199</v>
      </c>
      <c r="G37" s="62"/>
      <c r="H37" s="62"/>
    </row>
    <row r="38" spans="6:8" x14ac:dyDescent="0.3">
      <c r="F38" s="62" t="s">
        <v>199</v>
      </c>
      <c r="G38" s="62"/>
      <c r="H38" s="62"/>
    </row>
    <row r="39" spans="6:8" x14ac:dyDescent="0.3">
      <c r="F39" s="62" t="s">
        <v>199</v>
      </c>
      <c r="G39" s="62"/>
      <c r="H39" s="62"/>
    </row>
    <row r="40" spans="6:8" x14ac:dyDescent="0.3">
      <c r="F40" s="62" t="s">
        <v>199</v>
      </c>
      <c r="G40" s="62"/>
      <c r="H40" s="62"/>
    </row>
    <row r="41" spans="6:8" x14ac:dyDescent="0.3">
      <c r="F41" s="62" t="s">
        <v>199</v>
      </c>
      <c r="G41" s="62"/>
      <c r="H41" s="62"/>
    </row>
    <row r="42" spans="6:8" x14ac:dyDescent="0.3">
      <c r="F42" s="62" t="s">
        <v>199</v>
      </c>
      <c r="G42" s="62"/>
      <c r="H42" s="62"/>
    </row>
    <row r="43" spans="6:8" x14ac:dyDescent="0.3">
      <c r="F43" s="62" t="s">
        <v>199</v>
      </c>
      <c r="G43" s="62"/>
      <c r="H43" s="62"/>
    </row>
    <row r="44" spans="6:8" x14ac:dyDescent="0.3">
      <c r="F44" s="62" t="s">
        <v>199</v>
      </c>
      <c r="G44" s="62"/>
      <c r="H44" s="62"/>
    </row>
    <row r="45" spans="6:8" x14ac:dyDescent="0.3">
      <c r="F45" s="62" t="s">
        <v>199</v>
      </c>
      <c r="G45" s="62"/>
      <c r="H45" s="62"/>
    </row>
    <row r="46" spans="6:8" x14ac:dyDescent="0.3">
      <c r="F46" s="62" t="s">
        <v>199</v>
      </c>
      <c r="G46" s="62"/>
      <c r="H46" s="62"/>
    </row>
    <row r="47" spans="6:8" x14ac:dyDescent="0.3">
      <c r="F47" s="62" t="s">
        <v>199</v>
      </c>
      <c r="G47" s="62"/>
      <c r="H47" s="62"/>
    </row>
    <row r="48" spans="6:8" x14ac:dyDescent="0.3">
      <c r="F48" s="62" t="s">
        <v>199</v>
      </c>
      <c r="G48" s="62"/>
      <c r="H48" s="62"/>
    </row>
    <row r="49" spans="6:8" x14ac:dyDescent="0.3">
      <c r="F49" s="62" t="s">
        <v>199</v>
      </c>
      <c r="G49" s="62"/>
      <c r="H49" s="62"/>
    </row>
    <row r="50" spans="6:8" x14ac:dyDescent="0.3">
      <c r="F50" s="62" t="s">
        <v>199</v>
      </c>
      <c r="G50" s="62"/>
      <c r="H50" s="62"/>
    </row>
    <row r="51" spans="6:8" x14ac:dyDescent="0.3">
      <c r="F51" s="62" t="s">
        <v>199</v>
      </c>
      <c r="G51" s="62"/>
      <c r="H51" s="62"/>
    </row>
    <row r="52" spans="6:8" x14ac:dyDescent="0.3">
      <c r="F52" s="62" t="s">
        <v>199</v>
      </c>
      <c r="G52" s="62"/>
      <c r="H52" s="62"/>
    </row>
    <row r="53" spans="6:8" x14ac:dyDescent="0.3">
      <c r="F53" s="62" t="s">
        <v>199</v>
      </c>
      <c r="G53" s="62"/>
      <c r="H53" s="62"/>
    </row>
    <row r="54" spans="6:8" x14ac:dyDescent="0.3">
      <c r="F54" s="62" t="s">
        <v>199</v>
      </c>
      <c r="G54" s="62"/>
      <c r="H54" s="62"/>
    </row>
    <row r="55" spans="6:8" x14ac:dyDescent="0.3">
      <c r="F55" s="62" t="s">
        <v>199</v>
      </c>
      <c r="G55" s="62"/>
      <c r="H55" s="62"/>
    </row>
    <row r="56" spans="6:8" x14ac:dyDescent="0.3">
      <c r="F56" s="62" t="s">
        <v>199</v>
      </c>
      <c r="G56" s="62"/>
      <c r="H56" s="62"/>
    </row>
    <row r="57" spans="6:8" x14ac:dyDescent="0.3">
      <c r="F57" s="62" t="s">
        <v>199</v>
      </c>
      <c r="G57" s="62"/>
      <c r="H57" s="62"/>
    </row>
    <row r="58" spans="6:8" x14ac:dyDescent="0.3">
      <c r="F58" s="62" t="s">
        <v>199</v>
      </c>
      <c r="G58" s="62"/>
      <c r="H58" s="62"/>
    </row>
    <row r="59" spans="6:8" x14ac:dyDescent="0.3">
      <c r="F59" s="62" t="s">
        <v>199</v>
      </c>
      <c r="G59" s="62"/>
      <c r="H59" s="62"/>
    </row>
    <row r="60" spans="6:8" x14ac:dyDescent="0.3">
      <c r="F60" s="62" t="s">
        <v>199</v>
      </c>
      <c r="G60" s="62"/>
      <c r="H60" s="62"/>
    </row>
    <row r="61" spans="6:8" x14ac:dyDescent="0.3">
      <c r="F61" s="62" t="s">
        <v>199</v>
      </c>
      <c r="G61" s="62"/>
      <c r="H61" s="62"/>
    </row>
    <row r="62" spans="6:8" x14ac:dyDescent="0.3">
      <c r="F62" s="62" t="s">
        <v>199</v>
      </c>
      <c r="G62" s="62"/>
      <c r="H62" s="62"/>
    </row>
    <row r="63" spans="6:8" x14ac:dyDescent="0.3">
      <c r="F63" s="62" t="s">
        <v>199</v>
      </c>
      <c r="G63" s="62"/>
      <c r="H63" s="62"/>
    </row>
    <row r="64" spans="6:8" x14ac:dyDescent="0.3">
      <c r="F64" s="62" t="s">
        <v>199</v>
      </c>
      <c r="G64" s="62"/>
      <c r="H64" s="62"/>
    </row>
    <row r="65" spans="6:8" x14ac:dyDescent="0.3">
      <c r="F65" s="62" t="s">
        <v>199</v>
      </c>
      <c r="G65" s="62"/>
      <c r="H65" s="62"/>
    </row>
    <row r="66" spans="6:8" x14ac:dyDescent="0.3">
      <c r="F66" s="62" t="s">
        <v>199</v>
      </c>
      <c r="G66" s="62"/>
      <c r="H66" s="62"/>
    </row>
    <row r="67" spans="6:8" x14ac:dyDescent="0.3">
      <c r="F67" s="62" t="s">
        <v>199</v>
      </c>
      <c r="G67" s="62"/>
      <c r="H67" s="62"/>
    </row>
    <row r="68" spans="6:8" x14ac:dyDescent="0.3">
      <c r="F68" s="62" t="s">
        <v>199</v>
      </c>
      <c r="G68" s="62"/>
      <c r="H68" s="62"/>
    </row>
    <row r="69" spans="6:8" x14ac:dyDescent="0.3">
      <c r="F69" s="62" t="s">
        <v>199</v>
      </c>
      <c r="G69" s="62"/>
      <c r="H69" s="62"/>
    </row>
    <row r="70" spans="6:8" x14ac:dyDescent="0.3">
      <c r="F70" s="62" t="s">
        <v>199</v>
      </c>
      <c r="G70" s="62"/>
      <c r="H70" s="62"/>
    </row>
    <row r="71" spans="6:8" x14ac:dyDescent="0.3">
      <c r="F71" s="62" t="s">
        <v>199</v>
      </c>
      <c r="G71" s="62"/>
      <c r="H71" s="62"/>
    </row>
    <row r="72" spans="6:8" x14ac:dyDescent="0.3">
      <c r="F72" s="62" t="s">
        <v>199</v>
      </c>
      <c r="G72" s="62"/>
      <c r="H72" s="62"/>
    </row>
    <row r="73" spans="6:8" x14ac:dyDescent="0.3">
      <c r="F73" s="62" t="s">
        <v>199</v>
      </c>
      <c r="G73" s="62"/>
      <c r="H73" s="62"/>
    </row>
    <row r="74" spans="6:8" x14ac:dyDescent="0.3">
      <c r="F74" s="62" t="s">
        <v>199</v>
      </c>
      <c r="G74" s="62"/>
      <c r="H74" s="62"/>
    </row>
    <row r="75" spans="6:8" x14ac:dyDescent="0.3">
      <c r="F75" s="62" t="s">
        <v>199</v>
      </c>
      <c r="G75" s="62"/>
      <c r="H75" s="62"/>
    </row>
    <row r="76" spans="6:8" x14ac:dyDescent="0.3">
      <c r="F76" s="62"/>
      <c r="G76" s="62"/>
      <c r="H76" s="62"/>
    </row>
    <row r="77" spans="6:8" x14ac:dyDescent="0.3">
      <c r="F77" s="62"/>
      <c r="G77" s="62"/>
      <c r="H77" s="62"/>
    </row>
    <row r="78" spans="6:8" x14ac:dyDescent="0.3">
      <c r="F78" s="62"/>
      <c r="G78" s="62"/>
      <c r="H78" s="62"/>
    </row>
    <row r="79" spans="6:8" x14ac:dyDescent="0.3">
      <c r="F79" s="62"/>
      <c r="G79" s="62"/>
      <c r="H79" s="62"/>
    </row>
    <row r="80" spans="6:8" x14ac:dyDescent="0.3">
      <c r="F80" s="62"/>
      <c r="G80" s="62"/>
      <c r="H80" s="62"/>
    </row>
    <row r="81" spans="6:8" x14ac:dyDescent="0.3">
      <c r="F81" s="62"/>
      <c r="G81" s="62"/>
      <c r="H81" s="62"/>
    </row>
    <row r="82" spans="6:8" x14ac:dyDescent="0.3">
      <c r="F82" s="62"/>
      <c r="G82" s="62"/>
      <c r="H82" s="62"/>
    </row>
    <row r="83" spans="6:8" x14ac:dyDescent="0.3">
      <c r="F83" s="62"/>
      <c r="G83" s="62"/>
      <c r="H83" s="62"/>
    </row>
    <row r="84" spans="6:8" x14ac:dyDescent="0.3">
      <c r="F84" s="62"/>
      <c r="G84" s="62"/>
      <c r="H84" s="62"/>
    </row>
    <row r="85" spans="6:8" x14ac:dyDescent="0.3">
      <c r="F85" s="62"/>
      <c r="G85" s="62"/>
      <c r="H85" s="62"/>
    </row>
    <row r="86" spans="6:8" x14ac:dyDescent="0.3">
      <c r="F86" s="62"/>
      <c r="G86" s="62"/>
      <c r="H86" s="62"/>
    </row>
    <row r="87" spans="6:8" x14ac:dyDescent="0.3">
      <c r="F87" s="62"/>
      <c r="G87" s="62"/>
      <c r="H87" s="62"/>
    </row>
  </sheetData>
  <sheetProtection algorithmName="SHA-512" hashValue="zBffwELd955im3qy3X7c5AnhqGNg8efxB/FIkDsnSe9tJfvmqDY5axBZ8A3LiY3Nz1+RnkJd45jW9vCSfNr/zw==" saltValue="fXa1syGZCfX1opAOMCq7Eg==" spinCount="100000" sheet="1" objects="1" scenarios="1"/>
  <protectedRanges>
    <protectedRange sqref="B8:B11 B13:B15 B17:B21 B26:B28 F8:H87" name="Rozsah1"/>
  </protectedRanges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workbookViewId="0">
      <selection activeCell="F16" sqref="F16:F27"/>
    </sheetView>
  </sheetViews>
  <sheetFormatPr defaultRowHeight="14.4" x14ac:dyDescent="0.3"/>
  <cols>
    <col min="2" max="2" width="11" customWidth="1"/>
    <col min="3" max="3" width="13.33203125" customWidth="1"/>
    <col min="4" max="4" width="10.33203125" customWidth="1"/>
    <col min="6" max="6" width="10.6640625" customWidth="1"/>
    <col min="8" max="8" width="9.5546875" bestFit="1" customWidth="1"/>
    <col min="11" max="11" width="15.88671875" customWidth="1"/>
  </cols>
  <sheetData>
    <row r="1" spans="1:27" ht="29.25" customHeight="1" x14ac:dyDescent="0.3">
      <c r="A1" s="81" t="s">
        <v>68</v>
      </c>
    </row>
    <row r="2" spans="1:27" ht="21.75" customHeight="1" x14ac:dyDescent="0.3">
      <c r="A2" s="159" t="s">
        <v>157</v>
      </c>
      <c r="B2" s="62"/>
      <c r="C2" s="62"/>
      <c r="D2" s="62"/>
      <c r="E2" s="62"/>
      <c r="F2" s="62"/>
      <c r="G2" s="62"/>
    </row>
    <row r="3" spans="1:27" ht="24.75" customHeight="1" x14ac:dyDescent="0.3">
      <c r="A3" s="2" t="s">
        <v>158</v>
      </c>
    </row>
    <row r="4" spans="1:27" ht="38.700000000000003" customHeight="1" x14ac:dyDescent="0.3">
      <c r="A4" s="176" t="s">
        <v>203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</row>
    <row r="6" spans="1:27" ht="43.2" x14ac:dyDescent="0.3">
      <c r="A6" s="16" t="s">
        <v>204</v>
      </c>
      <c r="B6" s="109" t="s">
        <v>205</v>
      </c>
      <c r="C6" s="112" t="s">
        <v>206</v>
      </c>
      <c r="D6" s="110" t="s">
        <v>207</v>
      </c>
      <c r="F6" s="52" t="s">
        <v>208</v>
      </c>
      <c r="G6" s="2" t="s">
        <v>209</v>
      </c>
    </row>
    <row r="7" spans="1:27" ht="44.7" customHeight="1" x14ac:dyDescent="0.3">
      <c r="A7" s="7">
        <v>1</v>
      </c>
      <c r="B7" s="7" t="s">
        <v>210</v>
      </c>
      <c r="C7" s="7" t="s">
        <v>211</v>
      </c>
      <c r="D7" s="7" t="s">
        <v>212</v>
      </c>
      <c r="F7" s="52" t="s">
        <v>213</v>
      </c>
      <c r="G7" s="176" t="s">
        <v>214</v>
      </c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 t="s">
        <v>215</v>
      </c>
      <c r="V7" s="176"/>
      <c r="W7" s="176"/>
      <c r="X7" s="176"/>
      <c r="Y7" s="176"/>
      <c r="Z7" s="176"/>
      <c r="AA7" s="176"/>
    </row>
    <row r="8" spans="1:27" ht="39.75" customHeight="1" x14ac:dyDescent="0.3">
      <c r="A8" s="7">
        <v>2</v>
      </c>
      <c r="B8" s="7" t="s">
        <v>216</v>
      </c>
      <c r="C8" s="7" t="s">
        <v>217</v>
      </c>
      <c r="D8" s="7" t="s">
        <v>218</v>
      </c>
      <c r="F8" s="52" t="s">
        <v>219</v>
      </c>
      <c r="G8" s="176" t="s">
        <v>220</v>
      </c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</row>
    <row r="9" spans="1:27" ht="36.75" customHeight="1" x14ac:dyDescent="0.3">
      <c r="A9" s="7">
        <v>3</v>
      </c>
      <c r="B9" s="7" t="s">
        <v>221</v>
      </c>
      <c r="C9" s="7" t="s">
        <v>222</v>
      </c>
      <c r="D9" s="7" t="s">
        <v>223</v>
      </c>
      <c r="F9" s="52" t="s">
        <v>224</v>
      </c>
      <c r="G9" s="216" t="s">
        <v>225</v>
      </c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</row>
    <row r="10" spans="1:27" x14ac:dyDescent="0.3">
      <c r="A10" s="7">
        <v>4</v>
      </c>
      <c r="B10" s="7" t="s">
        <v>226</v>
      </c>
      <c r="C10" s="7" t="s">
        <v>227</v>
      </c>
      <c r="D10" s="7" t="s">
        <v>228</v>
      </c>
    </row>
    <row r="12" spans="1:27" x14ac:dyDescent="0.3">
      <c r="A12" s="34" t="s">
        <v>229</v>
      </c>
      <c r="J12" t="s">
        <v>230</v>
      </c>
    </row>
    <row r="13" spans="1:27" x14ac:dyDescent="0.3">
      <c r="A13" s="11"/>
      <c r="B13" s="212" t="s">
        <v>231</v>
      </c>
      <c r="C13" s="212"/>
      <c r="D13" s="212"/>
      <c r="E13" s="212" t="s">
        <v>232</v>
      </c>
      <c r="F13" s="212"/>
      <c r="G13" s="212" t="s">
        <v>233</v>
      </c>
      <c r="H13" s="212"/>
      <c r="J13" s="84" t="s">
        <v>165</v>
      </c>
      <c r="K13" s="123" t="s">
        <v>166</v>
      </c>
      <c r="L13" s="84" t="s">
        <v>167</v>
      </c>
    </row>
    <row r="14" spans="1:27" x14ac:dyDescent="0.3">
      <c r="A14" s="11"/>
      <c r="B14" s="20"/>
      <c r="C14" s="20"/>
      <c r="D14" s="20"/>
      <c r="E14" s="20"/>
      <c r="F14" s="20"/>
      <c r="G14" s="5"/>
      <c r="H14" s="5"/>
      <c r="J14" s="186" t="str">
        <f>EFE!F7</f>
        <v>CELKEM čistá plocha v m2</v>
      </c>
      <c r="K14" s="186"/>
      <c r="L14">
        <f>SUM(L15:L82)</f>
        <v>38.25</v>
      </c>
    </row>
    <row r="15" spans="1:27" ht="28.8" x14ac:dyDescent="0.3">
      <c r="A15" s="33" t="s">
        <v>234</v>
      </c>
      <c r="B15" s="24" t="s">
        <v>235</v>
      </c>
      <c r="C15" s="33" t="s">
        <v>236</v>
      </c>
      <c r="D15" s="24" t="s">
        <v>237</v>
      </c>
      <c r="E15" s="33" t="s">
        <v>238</v>
      </c>
      <c r="F15" s="24" t="s">
        <v>239</v>
      </c>
      <c r="G15" s="215" t="str">
        <f>IF(SUM(H16:H27)&gt;=2,"splněno","nesplněno")</f>
        <v>nesplněno</v>
      </c>
      <c r="H15" s="215"/>
      <c r="J15" t="str">
        <f>EFE!F8</f>
        <v>byt č. 1</v>
      </c>
      <c r="K15" t="str">
        <f>EFE!G8</f>
        <v>1+kk</v>
      </c>
      <c r="L15">
        <f>EFE!H8</f>
        <v>38.25</v>
      </c>
    </row>
    <row r="16" spans="1:27" x14ac:dyDescent="0.3">
      <c r="A16" s="213" t="s">
        <v>240</v>
      </c>
      <c r="B16" s="213" t="s">
        <v>241</v>
      </c>
      <c r="C16" s="5" t="s">
        <v>242</v>
      </c>
      <c r="D16" s="111">
        <v>0.4</v>
      </c>
      <c r="E16" s="165"/>
      <c r="F16" s="167"/>
      <c r="G16" s="214">
        <f>SUM(F16:F19)</f>
        <v>0</v>
      </c>
      <c r="H16" s="213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 x14ac:dyDescent="0.3">
      <c r="A17" s="213"/>
      <c r="B17" s="213"/>
      <c r="C17" s="5" t="s">
        <v>243</v>
      </c>
      <c r="D17" s="111">
        <v>0.25</v>
      </c>
      <c r="E17" s="165"/>
      <c r="F17" s="168"/>
      <c r="G17" s="214"/>
      <c r="H17" s="213"/>
      <c r="J17" t="str">
        <f>EFE!F10</f>
        <v>byt č. 3</v>
      </c>
      <c r="K17">
        <f>EFE!G10</f>
        <v>0</v>
      </c>
      <c r="L17">
        <f>EFE!H10</f>
        <v>0</v>
      </c>
    </row>
    <row r="18" spans="1:12" x14ac:dyDescent="0.3">
      <c r="A18" s="213"/>
      <c r="B18" s="213"/>
      <c r="C18" s="5" t="s">
        <v>244</v>
      </c>
      <c r="D18" s="111">
        <v>0.2</v>
      </c>
      <c r="E18" s="165"/>
      <c r="F18" s="167"/>
      <c r="G18" s="214"/>
      <c r="H18" s="213"/>
      <c r="J18" t="str">
        <f>EFE!F11</f>
        <v>byt č. 4</v>
      </c>
      <c r="K18">
        <f>EFE!G11</f>
        <v>0</v>
      </c>
      <c r="L18">
        <f>EFE!H11</f>
        <v>0</v>
      </c>
    </row>
    <row r="19" spans="1:12" x14ac:dyDescent="0.3">
      <c r="A19" s="213"/>
      <c r="B19" s="213"/>
      <c r="C19" s="5" t="s">
        <v>245</v>
      </c>
      <c r="D19" s="111">
        <v>0.15</v>
      </c>
      <c r="E19" s="165"/>
      <c r="F19" s="167"/>
      <c r="G19" s="214"/>
      <c r="H19" s="213"/>
      <c r="J19" t="str">
        <f>EFE!F12</f>
        <v>byt č. 5</v>
      </c>
      <c r="K19">
        <f>EFE!G12</f>
        <v>0</v>
      </c>
      <c r="L19">
        <f>EFE!H12</f>
        <v>0</v>
      </c>
    </row>
    <row r="20" spans="1:12" x14ac:dyDescent="0.3">
      <c r="A20" s="213" t="s">
        <v>30</v>
      </c>
      <c r="B20" s="213" t="s">
        <v>246</v>
      </c>
      <c r="C20" s="5" t="s">
        <v>242</v>
      </c>
      <c r="D20" s="111">
        <v>0.2</v>
      </c>
      <c r="E20" s="165"/>
      <c r="F20" s="168"/>
      <c r="G20" s="214">
        <f>SUM(F20:F23)</f>
        <v>0</v>
      </c>
      <c r="H20" s="213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 x14ac:dyDescent="0.3">
      <c r="A21" s="213"/>
      <c r="B21" s="213"/>
      <c r="C21" s="5" t="s">
        <v>243</v>
      </c>
      <c r="D21" s="111">
        <v>0.3</v>
      </c>
      <c r="E21" s="165"/>
      <c r="F21" s="167"/>
      <c r="G21" s="214"/>
      <c r="H21" s="213"/>
      <c r="J21" t="str">
        <f>EFE!F14</f>
        <v>byt č. 7</v>
      </c>
      <c r="K21">
        <f>EFE!G14</f>
        <v>0</v>
      </c>
      <c r="L21">
        <f>EFE!H14</f>
        <v>0</v>
      </c>
    </row>
    <row r="22" spans="1:12" x14ac:dyDescent="0.3">
      <c r="A22" s="213"/>
      <c r="B22" s="213"/>
      <c r="C22" s="5" t="s">
        <v>244</v>
      </c>
      <c r="D22" s="111">
        <v>0.3</v>
      </c>
      <c r="E22" s="165"/>
      <c r="F22" s="167"/>
      <c r="G22" s="214"/>
      <c r="H22" s="213"/>
      <c r="J22" t="str">
        <f>EFE!F15</f>
        <v>byt č. 8</v>
      </c>
      <c r="K22">
        <f>EFE!G15</f>
        <v>0</v>
      </c>
      <c r="L22">
        <f>EFE!H15</f>
        <v>0</v>
      </c>
    </row>
    <row r="23" spans="1:12" x14ac:dyDescent="0.3">
      <c r="A23" s="213"/>
      <c r="B23" s="213"/>
      <c r="C23" s="5" t="s">
        <v>245</v>
      </c>
      <c r="D23" s="111">
        <v>0.2</v>
      </c>
      <c r="E23" s="165"/>
      <c r="F23" s="167"/>
      <c r="G23" s="214"/>
      <c r="H23" s="213"/>
      <c r="J23" t="str">
        <f>EFE!F16</f>
        <v>byt č. 9</v>
      </c>
      <c r="K23">
        <f>EFE!G16</f>
        <v>0</v>
      </c>
      <c r="L23">
        <f>EFE!H16</f>
        <v>0</v>
      </c>
    </row>
    <row r="24" spans="1:12" x14ac:dyDescent="0.3">
      <c r="A24" s="213" t="s">
        <v>247</v>
      </c>
      <c r="B24" s="213" t="s">
        <v>248</v>
      </c>
      <c r="C24" s="5" t="s">
        <v>249</v>
      </c>
      <c r="D24" s="111">
        <v>0.2</v>
      </c>
      <c r="E24" s="165"/>
      <c r="F24" s="168"/>
      <c r="G24" s="214">
        <f>SUM(F24:F27)</f>
        <v>0</v>
      </c>
      <c r="H24" s="213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 x14ac:dyDescent="0.3">
      <c r="A25" s="213"/>
      <c r="B25" s="213"/>
      <c r="C25" s="5" t="s">
        <v>250</v>
      </c>
      <c r="D25" s="111">
        <v>0.3</v>
      </c>
      <c r="E25" s="165"/>
      <c r="F25" s="168"/>
      <c r="G25" s="214"/>
      <c r="H25" s="213"/>
      <c r="J25" t="str">
        <f>EFE!F18</f>
        <v>…</v>
      </c>
      <c r="K25">
        <f>EFE!G18</f>
        <v>0</v>
      </c>
      <c r="L25">
        <f>EFE!H18</f>
        <v>0</v>
      </c>
    </row>
    <row r="26" spans="1:12" x14ac:dyDescent="0.3">
      <c r="A26" s="213"/>
      <c r="B26" s="213"/>
      <c r="C26" s="5" t="s">
        <v>251</v>
      </c>
      <c r="D26" s="111">
        <v>0.3</v>
      </c>
      <c r="E26" s="165"/>
      <c r="F26" s="167"/>
      <c r="G26" s="214"/>
      <c r="H26" s="213"/>
      <c r="J26" t="str">
        <f>EFE!F19</f>
        <v>…</v>
      </c>
      <c r="K26">
        <f>EFE!G19</f>
        <v>0</v>
      </c>
      <c r="L26">
        <f>EFE!H19</f>
        <v>0</v>
      </c>
    </row>
    <row r="27" spans="1:12" x14ac:dyDescent="0.3">
      <c r="A27" s="213"/>
      <c r="B27" s="213"/>
      <c r="C27" s="5" t="s">
        <v>252</v>
      </c>
      <c r="D27" s="111">
        <v>0.2</v>
      </c>
      <c r="E27" s="165"/>
      <c r="F27" s="167"/>
      <c r="G27" s="214"/>
      <c r="H27" s="213"/>
      <c r="J27" t="str">
        <f>EFE!F20</f>
        <v>…</v>
      </c>
      <c r="K27">
        <f>EFE!G20</f>
        <v>0</v>
      </c>
      <c r="L27">
        <f>EFE!H20</f>
        <v>0</v>
      </c>
    </row>
    <row r="28" spans="1:12" x14ac:dyDescent="0.3">
      <c r="A28" s="5"/>
      <c r="B28" s="5"/>
      <c r="C28" s="5"/>
      <c r="D28" s="5"/>
      <c r="E28" s="5">
        <f>SUM(E16:E27)</f>
        <v>0</v>
      </c>
      <c r="F28" s="5"/>
      <c r="J28" t="str">
        <f>EFE!F21</f>
        <v>..</v>
      </c>
      <c r="K28">
        <f>EFE!G21</f>
        <v>0</v>
      </c>
      <c r="L28">
        <f>EFE!H21</f>
        <v>0</v>
      </c>
    </row>
    <row r="29" spans="1:12" x14ac:dyDescent="0.3">
      <c r="J29" t="str">
        <f>EFE!F22</f>
        <v>…</v>
      </c>
      <c r="K29">
        <f>EFE!G22</f>
        <v>0</v>
      </c>
      <c r="L29">
        <f>EFE!H22</f>
        <v>0</v>
      </c>
    </row>
    <row r="30" spans="1:12" x14ac:dyDescent="0.3">
      <c r="A30" t="s">
        <v>253</v>
      </c>
      <c r="J30" t="str">
        <f>EFE!F23</f>
        <v>…</v>
      </c>
      <c r="K30">
        <f>EFE!G23</f>
        <v>0</v>
      </c>
      <c r="L30">
        <f>EFE!H23</f>
        <v>0</v>
      </c>
    </row>
    <row r="31" spans="1:12" x14ac:dyDescent="0.3">
      <c r="A31" t="s">
        <v>254</v>
      </c>
      <c r="J31" t="str">
        <f>EFE!F24</f>
        <v>….</v>
      </c>
      <c r="K31">
        <f>EFE!G24</f>
        <v>0</v>
      </c>
      <c r="L31">
        <f>EFE!H24</f>
        <v>0</v>
      </c>
    </row>
    <row r="32" spans="1:12" x14ac:dyDescent="0.3">
      <c r="J32" t="str">
        <f>EFE!F25</f>
        <v>….</v>
      </c>
      <c r="K32">
        <f>EFE!G25</f>
        <v>0</v>
      </c>
      <c r="L32">
        <f>EFE!H25</f>
        <v>0</v>
      </c>
    </row>
    <row r="33" spans="10:12" x14ac:dyDescent="0.3">
      <c r="J33" t="str">
        <f>EFE!F26</f>
        <v>….</v>
      </c>
      <c r="K33">
        <f>EFE!G26</f>
        <v>0</v>
      </c>
      <c r="L33">
        <f>EFE!H26</f>
        <v>0</v>
      </c>
    </row>
    <row r="34" spans="10:12" x14ac:dyDescent="0.3">
      <c r="J34" t="str">
        <f>EFE!F27</f>
        <v>….</v>
      </c>
      <c r="K34">
        <f>EFE!G27</f>
        <v>0</v>
      </c>
      <c r="L34">
        <f>EFE!H27</f>
        <v>0</v>
      </c>
    </row>
    <row r="35" spans="10:12" x14ac:dyDescent="0.3">
      <c r="J35" t="str">
        <f>EFE!F28</f>
        <v>….</v>
      </c>
      <c r="K35">
        <f>EFE!G28</f>
        <v>0</v>
      </c>
      <c r="L35">
        <f>EFE!H28</f>
        <v>0</v>
      </c>
    </row>
    <row r="36" spans="10:12" x14ac:dyDescent="0.3">
      <c r="J36" t="str">
        <f>EFE!F29</f>
        <v>….</v>
      </c>
      <c r="K36">
        <f>EFE!G29</f>
        <v>0</v>
      </c>
      <c r="L36">
        <f>EFE!H29</f>
        <v>0</v>
      </c>
    </row>
    <row r="37" spans="10:12" x14ac:dyDescent="0.3">
      <c r="J37" t="str">
        <f>EFE!F30</f>
        <v>….</v>
      </c>
      <c r="K37">
        <f>EFE!G30</f>
        <v>0</v>
      </c>
      <c r="L37">
        <f>EFE!H30</f>
        <v>0</v>
      </c>
    </row>
    <row r="38" spans="10:12" x14ac:dyDescent="0.3">
      <c r="J38" t="str">
        <f>EFE!F31</f>
        <v>….</v>
      </c>
      <c r="K38">
        <f>EFE!G31</f>
        <v>0</v>
      </c>
      <c r="L38">
        <f>EFE!H31</f>
        <v>0</v>
      </c>
    </row>
    <row r="39" spans="10:12" x14ac:dyDescent="0.3">
      <c r="J39" t="str">
        <f>EFE!F32</f>
        <v>….</v>
      </c>
      <c r="K39">
        <f>EFE!G32</f>
        <v>0</v>
      </c>
      <c r="L39">
        <f>EFE!H32</f>
        <v>0</v>
      </c>
    </row>
    <row r="40" spans="10:12" x14ac:dyDescent="0.3">
      <c r="J40" t="str">
        <f>EFE!F33</f>
        <v>….</v>
      </c>
      <c r="K40">
        <f>EFE!G33</f>
        <v>0</v>
      </c>
      <c r="L40">
        <f>EFE!H33</f>
        <v>0</v>
      </c>
    </row>
    <row r="41" spans="10:12" x14ac:dyDescent="0.3">
      <c r="J41" t="str">
        <f>EFE!F34</f>
        <v>….</v>
      </c>
      <c r="K41">
        <f>EFE!G34</f>
        <v>0</v>
      </c>
      <c r="L41">
        <f>EFE!H34</f>
        <v>0</v>
      </c>
    </row>
    <row r="42" spans="10:12" x14ac:dyDescent="0.3">
      <c r="J42" t="str">
        <f>EFE!F35</f>
        <v>….</v>
      </c>
      <c r="K42">
        <f>EFE!G35</f>
        <v>0</v>
      </c>
      <c r="L42">
        <f>EFE!H35</f>
        <v>0</v>
      </c>
    </row>
    <row r="43" spans="10:12" x14ac:dyDescent="0.3">
      <c r="J43" t="str">
        <f>EFE!F36</f>
        <v>….</v>
      </c>
      <c r="K43">
        <f>EFE!G36</f>
        <v>0</v>
      </c>
      <c r="L43">
        <f>EFE!H36</f>
        <v>0</v>
      </c>
    </row>
    <row r="44" spans="10:12" x14ac:dyDescent="0.3">
      <c r="J44" t="str">
        <f>EFE!F37</f>
        <v>….</v>
      </c>
      <c r="K44">
        <f>EFE!G37</f>
        <v>0</v>
      </c>
      <c r="L44">
        <f>EFE!H37</f>
        <v>0</v>
      </c>
    </row>
    <row r="45" spans="10:12" x14ac:dyDescent="0.3">
      <c r="J45" t="str">
        <f>EFE!F38</f>
        <v>….</v>
      </c>
      <c r="K45">
        <f>EFE!G38</f>
        <v>0</v>
      </c>
      <c r="L45">
        <f>EFE!H38</f>
        <v>0</v>
      </c>
    </row>
    <row r="46" spans="10:12" x14ac:dyDescent="0.3">
      <c r="J46" t="str">
        <f>EFE!F39</f>
        <v>….</v>
      </c>
      <c r="K46">
        <f>EFE!G39</f>
        <v>0</v>
      </c>
      <c r="L46">
        <f>EFE!H39</f>
        <v>0</v>
      </c>
    </row>
    <row r="47" spans="10:12" x14ac:dyDescent="0.3">
      <c r="J47" t="str">
        <f>EFE!F40</f>
        <v>….</v>
      </c>
      <c r="K47">
        <f>EFE!G40</f>
        <v>0</v>
      </c>
      <c r="L47">
        <f>EFE!H40</f>
        <v>0</v>
      </c>
    </row>
    <row r="48" spans="10:12" x14ac:dyDescent="0.3">
      <c r="J48" t="str">
        <f>EFE!F41</f>
        <v>….</v>
      </c>
      <c r="K48">
        <f>EFE!G41</f>
        <v>0</v>
      </c>
      <c r="L48">
        <f>EFE!H41</f>
        <v>0</v>
      </c>
    </row>
    <row r="49" spans="10:12" x14ac:dyDescent="0.3">
      <c r="J49" t="str">
        <f>EFE!F42</f>
        <v>….</v>
      </c>
      <c r="K49">
        <f>EFE!G42</f>
        <v>0</v>
      </c>
      <c r="L49">
        <f>EFE!H42</f>
        <v>0</v>
      </c>
    </row>
    <row r="50" spans="10:12" x14ac:dyDescent="0.3">
      <c r="J50" t="str">
        <f>EFE!F43</f>
        <v>….</v>
      </c>
      <c r="K50">
        <f>EFE!G43</f>
        <v>0</v>
      </c>
      <c r="L50">
        <f>EFE!H43</f>
        <v>0</v>
      </c>
    </row>
    <row r="51" spans="10:12" x14ac:dyDescent="0.3">
      <c r="J51" t="str">
        <f>EFE!F44</f>
        <v>….</v>
      </c>
      <c r="K51">
        <f>EFE!G44</f>
        <v>0</v>
      </c>
      <c r="L51">
        <f>EFE!H44</f>
        <v>0</v>
      </c>
    </row>
    <row r="52" spans="10:12" x14ac:dyDescent="0.3">
      <c r="J52" t="str">
        <f>EFE!F45</f>
        <v>….</v>
      </c>
      <c r="K52">
        <f>EFE!G45</f>
        <v>0</v>
      </c>
      <c r="L52">
        <f>EFE!H45</f>
        <v>0</v>
      </c>
    </row>
    <row r="53" spans="10:12" x14ac:dyDescent="0.3">
      <c r="J53" t="str">
        <f>EFE!F46</f>
        <v>….</v>
      </c>
      <c r="K53">
        <f>EFE!G46</f>
        <v>0</v>
      </c>
      <c r="L53">
        <f>EFE!H46</f>
        <v>0</v>
      </c>
    </row>
    <row r="54" spans="10:12" x14ac:dyDescent="0.3">
      <c r="J54" t="str">
        <f>EFE!F47</f>
        <v>….</v>
      </c>
      <c r="K54">
        <f>EFE!G47</f>
        <v>0</v>
      </c>
      <c r="L54">
        <f>EFE!H47</f>
        <v>0</v>
      </c>
    </row>
    <row r="55" spans="10:12" x14ac:dyDescent="0.3">
      <c r="J55" t="str">
        <f>EFE!F48</f>
        <v>….</v>
      </c>
      <c r="K55">
        <f>EFE!G48</f>
        <v>0</v>
      </c>
      <c r="L55">
        <f>EFE!H48</f>
        <v>0</v>
      </c>
    </row>
    <row r="56" spans="10:12" x14ac:dyDescent="0.3">
      <c r="J56" t="str">
        <f>EFE!F49</f>
        <v>….</v>
      </c>
      <c r="K56">
        <f>EFE!G49</f>
        <v>0</v>
      </c>
      <c r="L56">
        <f>EFE!H49</f>
        <v>0</v>
      </c>
    </row>
    <row r="57" spans="10:12" x14ac:dyDescent="0.3">
      <c r="J57" t="str">
        <f>EFE!F50</f>
        <v>….</v>
      </c>
      <c r="K57">
        <f>EFE!G50</f>
        <v>0</v>
      </c>
      <c r="L57">
        <f>EFE!H50</f>
        <v>0</v>
      </c>
    </row>
    <row r="58" spans="10:12" x14ac:dyDescent="0.3">
      <c r="J58" t="str">
        <f>EFE!F51</f>
        <v>….</v>
      </c>
      <c r="K58">
        <f>EFE!G51</f>
        <v>0</v>
      </c>
      <c r="L58">
        <f>EFE!H51</f>
        <v>0</v>
      </c>
    </row>
    <row r="59" spans="10:12" x14ac:dyDescent="0.3">
      <c r="J59" t="str">
        <f>EFE!F52</f>
        <v>….</v>
      </c>
      <c r="K59">
        <f>EFE!G52</f>
        <v>0</v>
      </c>
      <c r="L59">
        <f>EFE!H52</f>
        <v>0</v>
      </c>
    </row>
    <row r="60" spans="10:12" x14ac:dyDescent="0.3">
      <c r="J60" t="str">
        <f>EFE!F53</f>
        <v>….</v>
      </c>
      <c r="K60">
        <f>EFE!G53</f>
        <v>0</v>
      </c>
      <c r="L60">
        <f>EFE!H53</f>
        <v>0</v>
      </c>
    </row>
    <row r="61" spans="10:12" x14ac:dyDescent="0.3">
      <c r="J61" t="str">
        <f>EFE!F54</f>
        <v>….</v>
      </c>
      <c r="K61">
        <f>EFE!G54</f>
        <v>0</v>
      </c>
      <c r="L61">
        <f>EFE!H54</f>
        <v>0</v>
      </c>
    </row>
    <row r="62" spans="10:12" x14ac:dyDescent="0.3">
      <c r="J62" t="str">
        <f>EFE!F55</f>
        <v>….</v>
      </c>
      <c r="K62">
        <f>EFE!G55</f>
        <v>0</v>
      </c>
      <c r="L62">
        <f>EFE!H55</f>
        <v>0</v>
      </c>
    </row>
    <row r="63" spans="10:12" x14ac:dyDescent="0.3">
      <c r="J63" t="str">
        <f>EFE!F56</f>
        <v>….</v>
      </c>
      <c r="K63">
        <f>EFE!G56</f>
        <v>0</v>
      </c>
      <c r="L63">
        <f>EFE!H56</f>
        <v>0</v>
      </c>
    </row>
    <row r="64" spans="10:12" x14ac:dyDescent="0.3">
      <c r="J64" t="str">
        <f>EFE!F57</f>
        <v>….</v>
      </c>
      <c r="K64">
        <f>EFE!G57</f>
        <v>0</v>
      </c>
      <c r="L64">
        <f>EFE!H57</f>
        <v>0</v>
      </c>
    </row>
    <row r="65" spans="10:12" x14ac:dyDescent="0.3">
      <c r="J65" t="str">
        <f>EFE!F58</f>
        <v>….</v>
      </c>
      <c r="K65">
        <f>EFE!G58</f>
        <v>0</v>
      </c>
      <c r="L65">
        <f>EFE!H58</f>
        <v>0</v>
      </c>
    </row>
    <row r="66" spans="10:12" x14ac:dyDescent="0.3">
      <c r="J66" t="str">
        <f>EFE!F59</f>
        <v>….</v>
      </c>
      <c r="K66">
        <f>EFE!G59</f>
        <v>0</v>
      </c>
      <c r="L66">
        <f>EFE!H59</f>
        <v>0</v>
      </c>
    </row>
    <row r="67" spans="10:12" x14ac:dyDescent="0.3">
      <c r="J67" t="str">
        <f>EFE!F60</f>
        <v>….</v>
      </c>
      <c r="K67">
        <f>EFE!G60</f>
        <v>0</v>
      </c>
      <c r="L67">
        <f>EFE!H60</f>
        <v>0</v>
      </c>
    </row>
    <row r="68" spans="10:12" x14ac:dyDescent="0.3">
      <c r="J68" t="str">
        <f>EFE!F61</f>
        <v>….</v>
      </c>
      <c r="K68">
        <f>EFE!G61</f>
        <v>0</v>
      </c>
      <c r="L68">
        <f>EFE!H61</f>
        <v>0</v>
      </c>
    </row>
    <row r="69" spans="10:12" x14ac:dyDescent="0.3">
      <c r="J69" t="str">
        <f>EFE!F62</f>
        <v>….</v>
      </c>
      <c r="K69">
        <f>EFE!G62</f>
        <v>0</v>
      </c>
      <c r="L69">
        <f>EFE!H62</f>
        <v>0</v>
      </c>
    </row>
    <row r="70" spans="10:12" x14ac:dyDescent="0.3">
      <c r="J70" t="str">
        <f>EFE!F63</f>
        <v>….</v>
      </c>
      <c r="K70">
        <f>EFE!G63</f>
        <v>0</v>
      </c>
      <c r="L70">
        <f>EFE!H63</f>
        <v>0</v>
      </c>
    </row>
    <row r="71" spans="10:12" x14ac:dyDescent="0.3">
      <c r="J71" t="str">
        <f>EFE!F64</f>
        <v>….</v>
      </c>
      <c r="K71">
        <f>EFE!G64</f>
        <v>0</v>
      </c>
      <c r="L71">
        <f>EFE!H64</f>
        <v>0</v>
      </c>
    </row>
    <row r="72" spans="10:12" x14ac:dyDescent="0.3">
      <c r="J72" t="str">
        <f>EFE!F65</f>
        <v>….</v>
      </c>
      <c r="K72">
        <f>EFE!G65</f>
        <v>0</v>
      </c>
      <c r="L72">
        <f>EFE!H65</f>
        <v>0</v>
      </c>
    </row>
    <row r="73" spans="10:12" x14ac:dyDescent="0.3">
      <c r="J73" t="str">
        <f>EFE!F66</f>
        <v>….</v>
      </c>
      <c r="K73">
        <f>EFE!G66</f>
        <v>0</v>
      </c>
      <c r="L73">
        <f>EFE!H66</f>
        <v>0</v>
      </c>
    </row>
    <row r="74" spans="10:12" x14ac:dyDescent="0.3">
      <c r="J74" t="str">
        <f>EFE!F67</f>
        <v>….</v>
      </c>
      <c r="K74">
        <f>EFE!G67</f>
        <v>0</v>
      </c>
      <c r="L74">
        <f>EFE!H67</f>
        <v>0</v>
      </c>
    </row>
    <row r="75" spans="10:12" x14ac:dyDescent="0.3">
      <c r="J75" t="str">
        <f>EFE!F68</f>
        <v>….</v>
      </c>
      <c r="K75">
        <f>EFE!G68</f>
        <v>0</v>
      </c>
      <c r="L75">
        <f>EFE!H68</f>
        <v>0</v>
      </c>
    </row>
    <row r="76" spans="10:12" x14ac:dyDescent="0.3">
      <c r="J76" t="str">
        <f>EFE!F69</f>
        <v>….</v>
      </c>
      <c r="K76">
        <f>EFE!G69</f>
        <v>0</v>
      </c>
      <c r="L76">
        <f>EFE!H69</f>
        <v>0</v>
      </c>
    </row>
    <row r="77" spans="10:12" x14ac:dyDescent="0.3">
      <c r="J77" t="str">
        <f>EFE!F70</f>
        <v>….</v>
      </c>
      <c r="K77">
        <f>EFE!G70</f>
        <v>0</v>
      </c>
      <c r="L77">
        <f>EFE!H70</f>
        <v>0</v>
      </c>
    </row>
    <row r="78" spans="10:12" x14ac:dyDescent="0.3">
      <c r="J78" t="str">
        <f>EFE!F71</f>
        <v>….</v>
      </c>
      <c r="K78">
        <f>EFE!G71</f>
        <v>0</v>
      </c>
      <c r="L78">
        <f>EFE!H71</f>
        <v>0</v>
      </c>
    </row>
    <row r="79" spans="10:12" x14ac:dyDescent="0.3">
      <c r="J79" t="str">
        <f>EFE!F72</f>
        <v>….</v>
      </c>
      <c r="K79">
        <f>EFE!G72</f>
        <v>0</v>
      </c>
      <c r="L79">
        <f>EFE!H72</f>
        <v>0</v>
      </c>
    </row>
    <row r="80" spans="10:12" x14ac:dyDescent="0.3">
      <c r="J80" t="str">
        <f>EFE!F73</f>
        <v>….</v>
      </c>
      <c r="K80">
        <f>EFE!G73</f>
        <v>0</v>
      </c>
      <c r="L80">
        <f>EFE!H73</f>
        <v>0</v>
      </c>
    </row>
    <row r="81" spans="10:12" x14ac:dyDescent="0.3">
      <c r="J81" t="str">
        <f>EFE!F74</f>
        <v>….</v>
      </c>
      <c r="K81">
        <f>EFE!G74</f>
        <v>0</v>
      </c>
      <c r="L81">
        <f>EFE!H74</f>
        <v>0</v>
      </c>
    </row>
    <row r="82" spans="10:12" x14ac:dyDescent="0.3">
      <c r="J82" t="str">
        <f>EFE!F75</f>
        <v>….</v>
      </c>
      <c r="K82">
        <f>EFE!G75</f>
        <v>0</v>
      </c>
      <c r="L82">
        <f>EFE!H75</f>
        <v>0</v>
      </c>
    </row>
  </sheetData>
  <protectedRanges>
    <protectedRange sqref="E16:F27" name="Rozsah1"/>
  </protectedRanges>
  <mergeCells count="22"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  <mergeCell ref="A4:M4"/>
    <mergeCell ref="A16:A19"/>
    <mergeCell ref="B16:B19"/>
    <mergeCell ref="A20:A23"/>
    <mergeCell ref="B20:B23"/>
    <mergeCell ref="A24:A27"/>
    <mergeCell ref="B24:B27"/>
    <mergeCell ref="B13:D13"/>
    <mergeCell ref="E13:F13"/>
    <mergeCell ref="J14:K14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topLeftCell="A22" workbookViewId="0">
      <selection activeCell="P17" sqref="P17"/>
    </sheetView>
  </sheetViews>
  <sheetFormatPr defaultRowHeight="14.4" x14ac:dyDescent="0.3"/>
  <sheetData>
    <row r="1" spans="1:16" ht="15.6" x14ac:dyDescent="0.3">
      <c r="A1" s="108" t="s">
        <v>70</v>
      </c>
    </row>
    <row r="2" spans="1:16" ht="23.85" customHeight="1" x14ac:dyDescent="0.3">
      <c r="A2" s="41" t="s">
        <v>255</v>
      </c>
      <c r="B2" s="35"/>
      <c r="C2" s="35"/>
      <c r="D2" s="35"/>
      <c r="E2" s="35"/>
      <c r="F2" s="35"/>
      <c r="G2" s="35"/>
      <c r="H2" s="35"/>
    </row>
    <row r="3" spans="1:16" ht="24.75" customHeight="1" x14ac:dyDescent="0.3">
      <c r="A3" s="2" t="s">
        <v>158</v>
      </c>
    </row>
    <row r="4" spans="1:16" ht="51" customHeight="1" x14ac:dyDescent="0.3">
      <c r="A4" s="176" t="s">
        <v>256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</row>
    <row r="6" spans="1:16" x14ac:dyDescent="0.3">
      <c r="A6" s="34" t="s">
        <v>257</v>
      </c>
    </row>
    <row r="7" spans="1:16" x14ac:dyDescent="0.3">
      <c r="A7" s="196"/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8"/>
      <c r="O7" s="99" t="s">
        <v>258</v>
      </c>
    </row>
    <row r="8" spans="1:16" x14ac:dyDescent="0.3">
      <c r="A8" s="199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1"/>
      <c r="O8" s="99" t="s">
        <v>259</v>
      </c>
      <c r="P8" s="40" t="b">
        <v>1</v>
      </c>
    </row>
    <row r="9" spans="1:16" x14ac:dyDescent="0.3">
      <c r="A9" s="199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1"/>
      <c r="O9" s="99" t="s">
        <v>260</v>
      </c>
      <c r="P9" s="40" t="b">
        <v>0</v>
      </c>
    </row>
    <row r="10" spans="1:16" x14ac:dyDescent="0.3">
      <c r="A10" s="199"/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1"/>
    </row>
    <row r="11" spans="1:16" x14ac:dyDescent="0.3">
      <c r="A11" s="199"/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1"/>
    </row>
    <row r="12" spans="1:16" x14ac:dyDescent="0.3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1"/>
    </row>
    <row r="13" spans="1:16" x14ac:dyDescent="0.3">
      <c r="A13" s="199"/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1"/>
    </row>
    <row r="14" spans="1:16" x14ac:dyDescent="0.3">
      <c r="A14" s="199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1"/>
    </row>
    <row r="15" spans="1:16" x14ac:dyDescent="0.3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1"/>
    </row>
    <row r="16" spans="1:16" x14ac:dyDescent="0.3">
      <c r="A16" s="199"/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1"/>
    </row>
    <row r="17" spans="1:19" x14ac:dyDescent="0.3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1"/>
    </row>
    <row r="18" spans="1:19" x14ac:dyDescent="0.3">
      <c r="A18" s="199"/>
      <c r="B18" s="200"/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1"/>
    </row>
    <row r="19" spans="1:19" x14ac:dyDescent="0.3">
      <c r="A19" s="202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4"/>
    </row>
    <row r="21" spans="1:19" x14ac:dyDescent="0.3">
      <c r="A21" t="s">
        <v>261</v>
      </c>
    </row>
    <row r="22" spans="1:19" x14ac:dyDescent="0.3">
      <c r="A22" s="34" t="s">
        <v>262</v>
      </c>
      <c r="F22" s="113" t="s">
        <v>263</v>
      </c>
      <c r="L22" s="113" t="s">
        <v>264</v>
      </c>
      <c r="P22" s="113" t="s">
        <v>265</v>
      </c>
    </row>
    <row r="23" spans="1:19" ht="25.2" customHeight="1" x14ac:dyDescent="0.3">
      <c r="A23" s="176" t="s">
        <v>266</v>
      </c>
      <c r="B23" s="176"/>
      <c r="C23" s="176"/>
      <c r="D23" s="176"/>
      <c r="E23" s="176"/>
      <c r="F23" s="217" t="s">
        <v>267</v>
      </c>
      <c r="G23" s="217"/>
      <c r="H23" s="217"/>
      <c r="I23" s="217"/>
      <c r="J23" s="217"/>
      <c r="K23" s="217"/>
      <c r="L23" s="176" t="s">
        <v>268</v>
      </c>
      <c r="M23" s="176"/>
      <c r="N23" s="176"/>
      <c r="O23" s="176"/>
      <c r="P23" s="176" t="s">
        <v>269</v>
      </c>
      <c r="Q23" s="176"/>
      <c r="R23" s="176"/>
      <c r="S23" s="176"/>
    </row>
    <row r="24" spans="1:19" ht="22.2" customHeight="1" x14ac:dyDescent="0.3">
      <c r="A24" s="176"/>
      <c r="B24" s="176"/>
      <c r="C24" s="176"/>
      <c r="D24" s="176"/>
      <c r="E24" s="176"/>
      <c r="F24" s="217"/>
      <c r="G24" s="217"/>
      <c r="H24" s="217"/>
      <c r="I24" s="217"/>
      <c r="J24" s="217"/>
      <c r="K24" s="217"/>
      <c r="L24" s="176"/>
      <c r="M24" s="176"/>
      <c r="N24" s="176"/>
      <c r="O24" s="176"/>
      <c r="P24" s="176"/>
      <c r="Q24" s="176"/>
      <c r="R24" s="176"/>
      <c r="S24" s="176"/>
    </row>
    <row r="25" spans="1:19" ht="22.5" customHeight="1" x14ac:dyDescent="0.3">
      <c r="A25" s="176"/>
      <c r="B25" s="176"/>
      <c r="C25" s="176"/>
      <c r="D25" s="176"/>
      <c r="E25" s="176"/>
      <c r="F25" s="217"/>
      <c r="G25" s="217"/>
      <c r="H25" s="217"/>
      <c r="I25" s="217"/>
      <c r="J25" s="217"/>
      <c r="K25" s="217"/>
      <c r="L25" s="176"/>
      <c r="M25" s="176"/>
      <c r="N25" s="176"/>
      <c r="O25" s="176"/>
      <c r="P25" s="176"/>
      <c r="Q25" s="176"/>
      <c r="R25" s="176"/>
      <c r="S25" s="176"/>
    </row>
    <row r="26" spans="1:19" ht="24.45" customHeight="1" x14ac:dyDescent="0.3">
      <c r="A26" s="176"/>
      <c r="B26" s="176"/>
      <c r="C26" s="176"/>
      <c r="D26" s="176"/>
      <c r="E26" s="176"/>
      <c r="F26" s="217"/>
      <c r="G26" s="217"/>
      <c r="H26" s="217"/>
      <c r="I26" s="217"/>
      <c r="J26" s="217"/>
      <c r="K26" s="217"/>
      <c r="L26" s="176"/>
      <c r="M26" s="176"/>
      <c r="N26" s="176"/>
      <c r="O26" s="176"/>
      <c r="P26" s="113" t="s">
        <v>270</v>
      </c>
    </row>
    <row r="27" spans="1:19" ht="24.45" customHeight="1" x14ac:dyDescent="0.3">
      <c r="A27" s="176"/>
      <c r="B27" s="176"/>
      <c r="C27" s="176"/>
      <c r="D27" s="176"/>
      <c r="E27" s="176"/>
      <c r="F27" s="217"/>
      <c r="G27" s="217"/>
      <c r="H27" s="217"/>
      <c r="I27" s="217"/>
      <c r="J27" s="217"/>
      <c r="K27" s="217"/>
      <c r="L27" s="176"/>
      <c r="M27" s="176"/>
      <c r="N27" s="176"/>
      <c r="O27" s="176"/>
      <c r="P27" s="176" t="s">
        <v>271</v>
      </c>
      <c r="Q27" s="176"/>
      <c r="R27" s="176"/>
      <c r="S27" s="176"/>
    </row>
    <row r="28" spans="1:19" x14ac:dyDescent="0.3">
      <c r="A28" s="176"/>
      <c r="B28" s="176"/>
      <c r="C28" s="176"/>
      <c r="D28" s="176"/>
      <c r="E28" s="176"/>
      <c r="F28" s="217"/>
      <c r="G28" s="217"/>
      <c r="H28" s="217"/>
      <c r="I28" s="217"/>
      <c r="J28" s="217"/>
      <c r="K28" s="217"/>
      <c r="L28" s="113" t="s">
        <v>272</v>
      </c>
      <c r="P28" s="176"/>
      <c r="Q28" s="176"/>
      <c r="R28" s="176"/>
      <c r="S28" s="176"/>
    </row>
    <row r="29" spans="1:19" x14ac:dyDescent="0.3">
      <c r="A29" s="176"/>
      <c r="B29" s="176"/>
      <c r="C29" s="176"/>
      <c r="D29" s="176"/>
      <c r="E29" s="176"/>
      <c r="F29" s="217"/>
      <c r="G29" s="217"/>
      <c r="H29" s="217"/>
      <c r="I29" s="217"/>
      <c r="J29" s="217"/>
      <c r="K29" s="217"/>
      <c r="L29" s="176" t="s">
        <v>273</v>
      </c>
      <c r="M29" s="176"/>
      <c r="N29" s="176"/>
      <c r="O29" s="176"/>
      <c r="P29" s="176"/>
      <c r="Q29" s="176"/>
      <c r="R29" s="176"/>
      <c r="S29" s="176"/>
    </row>
    <row r="30" spans="1:19" x14ac:dyDescent="0.3">
      <c r="A30" s="176"/>
      <c r="B30" s="176"/>
      <c r="C30" s="176"/>
      <c r="D30" s="176"/>
      <c r="E30" s="176"/>
      <c r="F30" s="217"/>
      <c r="G30" s="217"/>
      <c r="H30" s="217"/>
      <c r="I30" s="217"/>
      <c r="J30" s="217"/>
      <c r="K30" s="217"/>
      <c r="L30" s="176"/>
      <c r="M30" s="176"/>
      <c r="N30" s="176"/>
      <c r="O30" s="176"/>
      <c r="P30" s="176"/>
      <c r="Q30" s="176"/>
      <c r="R30" s="176"/>
      <c r="S30" s="176"/>
    </row>
    <row r="31" spans="1:19" x14ac:dyDescent="0.3">
      <c r="A31" s="176"/>
      <c r="B31" s="176"/>
      <c r="C31" s="176"/>
      <c r="D31" s="176"/>
      <c r="E31" s="176"/>
      <c r="F31" s="217"/>
      <c r="G31" s="217"/>
      <c r="H31" s="217"/>
      <c r="I31" s="217"/>
      <c r="J31" s="217"/>
      <c r="K31" s="217"/>
      <c r="L31" s="176"/>
      <c r="M31" s="176"/>
      <c r="N31" s="176"/>
      <c r="O31" s="176"/>
      <c r="P31" s="176"/>
      <c r="Q31" s="176"/>
      <c r="R31" s="176"/>
      <c r="S31" s="176"/>
    </row>
    <row r="32" spans="1:19" ht="27.75" customHeight="1" x14ac:dyDescent="0.3">
      <c r="A32" s="176"/>
      <c r="B32" s="176"/>
      <c r="C32" s="176"/>
      <c r="D32" s="176"/>
      <c r="E32" s="176"/>
      <c r="F32" s="217"/>
      <c r="G32" s="217"/>
      <c r="H32" s="217"/>
      <c r="I32" s="217"/>
      <c r="J32" s="217"/>
      <c r="K32" s="217"/>
      <c r="L32" s="176"/>
      <c r="M32" s="176"/>
      <c r="N32" s="176"/>
      <c r="O32" s="176"/>
      <c r="P32" s="176"/>
      <c r="Q32" s="176"/>
      <c r="R32" s="176"/>
      <c r="S32" s="176"/>
    </row>
    <row r="33" spans="1:15" ht="37.200000000000003" customHeight="1" x14ac:dyDescent="0.3">
      <c r="A33" s="26"/>
      <c r="B33" s="26"/>
      <c r="C33" s="26"/>
      <c r="D33" s="26"/>
      <c r="E33" s="26"/>
      <c r="F33" s="217"/>
      <c r="G33" s="217"/>
      <c r="H33" s="217"/>
      <c r="I33" s="217"/>
      <c r="J33" s="217"/>
      <c r="K33" s="217"/>
      <c r="L33" s="176"/>
      <c r="M33" s="176"/>
      <c r="N33" s="176"/>
      <c r="O33" s="176"/>
    </row>
    <row r="34" spans="1:15" x14ac:dyDescent="0.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</row>
    <row r="35" spans="1:15" ht="56.25" customHeight="1" x14ac:dyDescent="0.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</row>
  </sheetData>
  <sheetProtection algorithmName="SHA-512" hashValue="xrCUBcQp4/3Fu/MFnQdLzYeMiprUBH79Topx0pEXc+ZLAkFtEcid7W4uDWmct1gsVQFoNM6Zet5aWsyQULTy7A==" saltValue="NWAaZo0YZF8DFLbxbuFt/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6E6CF-F384-4222-AFED-BB17E84B6EFF}">
  <dimension ref="A1:L215"/>
  <sheetViews>
    <sheetView workbookViewId="0">
      <selection activeCell="A7" sqref="A7"/>
    </sheetView>
  </sheetViews>
  <sheetFormatPr defaultRowHeight="14.4" x14ac:dyDescent="0.3"/>
  <cols>
    <col min="1" max="1" width="11.88671875" customWidth="1"/>
    <col min="2" max="2" width="23.33203125" bestFit="1" customWidth="1"/>
    <col min="3" max="4" width="10.33203125" customWidth="1"/>
    <col min="5" max="5" width="4.44140625" customWidth="1"/>
    <col min="6" max="6" width="0" hidden="1" customWidth="1"/>
    <col min="7" max="7" width="31" bestFit="1" customWidth="1"/>
    <col min="9" max="9" width="14.109375" customWidth="1"/>
    <col min="10" max="10" width="5.33203125" customWidth="1"/>
    <col min="11" max="11" width="27" bestFit="1" customWidth="1"/>
    <col min="12" max="12" width="49.109375" customWidth="1"/>
  </cols>
  <sheetData>
    <row r="1" spans="1:12" ht="15.6" x14ac:dyDescent="0.3">
      <c r="A1" s="108" t="s">
        <v>274</v>
      </c>
      <c r="G1" s="108" t="s">
        <v>275</v>
      </c>
      <c r="K1" s="12" t="s">
        <v>276</v>
      </c>
    </row>
    <row r="2" spans="1:12" x14ac:dyDescent="0.3">
      <c r="A2" s="159" t="s">
        <v>277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1:12" x14ac:dyDescent="0.3">
      <c r="A3" s="106"/>
      <c r="G3" t="s">
        <v>278</v>
      </c>
      <c r="H3" t="s">
        <v>279</v>
      </c>
    </row>
    <row r="4" spans="1:12" x14ac:dyDescent="0.3">
      <c r="A4" s="106" t="s">
        <v>280</v>
      </c>
      <c r="B4" s="62"/>
      <c r="G4" s="124" t="s">
        <v>281</v>
      </c>
      <c r="H4">
        <v>0</v>
      </c>
    </row>
    <row r="5" spans="1:12" ht="15.6" x14ac:dyDescent="0.3">
      <c r="A5" s="108"/>
      <c r="G5" s="124" t="s">
        <v>282</v>
      </c>
      <c r="H5">
        <v>5</v>
      </c>
    </row>
    <row r="6" spans="1:12" ht="15.6" x14ac:dyDescent="0.3">
      <c r="A6" s="34" t="s">
        <v>283</v>
      </c>
      <c r="B6" s="108" t="s">
        <v>284</v>
      </c>
      <c r="C6" s="134" t="s">
        <v>285</v>
      </c>
      <c r="D6" s="84"/>
      <c r="G6" s="124" t="s">
        <v>286</v>
      </c>
      <c r="H6">
        <v>10</v>
      </c>
      <c r="L6" s="7" t="s">
        <v>287</v>
      </c>
    </row>
    <row r="7" spans="1:12" x14ac:dyDescent="0.3">
      <c r="A7" s="62" t="s">
        <v>288</v>
      </c>
      <c r="B7" s="62"/>
      <c r="C7" s="134" t="e" cm="1">
        <f t="array" ref="C7">INDEX(C10:C215,MATCH(A7&amp;B7,A10:A215&amp;B10:B215,0),1)</f>
        <v>#N/A</v>
      </c>
      <c r="D7" s="84"/>
      <c r="G7" s="135" t="s">
        <v>285</v>
      </c>
      <c r="H7" s="136">
        <f>IF(H9&lt;10%,0,IF(H9&lt;20%,5,10))</f>
        <v>10</v>
      </c>
      <c r="K7" s="136" t="s">
        <v>285</v>
      </c>
      <c r="L7" s="134" t="e" cm="1">
        <f t="array" ref="L7">IF(A7=K24,5,IF(A7=K25,5,IF(A7=K26,5,IF(INDEX(D10:D215,MATCH(A7&amp;B7,A10:A215&amp;B10:B215,0),1)="ano",5,0))))</f>
        <v>#N/A</v>
      </c>
    </row>
    <row r="8" spans="1:12" ht="15" thickBot="1" x14ac:dyDescent="0.35">
      <c r="K8" t="s">
        <v>289</v>
      </c>
    </row>
    <row r="9" spans="1:12" ht="36.6" thickBot="1" x14ac:dyDescent="0.35">
      <c r="A9" s="114" t="s">
        <v>290</v>
      </c>
      <c r="B9" s="115" t="s">
        <v>291</v>
      </c>
      <c r="C9" s="116" t="s">
        <v>292</v>
      </c>
      <c r="D9" s="132" t="s">
        <v>293</v>
      </c>
      <c r="F9" t="s">
        <v>294</v>
      </c>
      <c r="G9" s="124" t="s">
        <v>295</v>
      </c>
      <c r="H9" s="64">
        <f>H12/H10</f>
        <v>1</v>
      </c>
      <c r="K9" s="127" t="s">
        <v>296</v>
      </c>
      <c r="L9" s="128" t="s">
        <v>297</v>
      </c>
    </row>
    <row r="10" spans="1:12" ht="15" thickBot="1" x14ac:dyDescent="0.35">
      <c r="A10" s="117" t="s">
        <v>294</v>
      </c>
      <c r="B10" s="118" t="s">
        <v>298</v>
      </c>
      <c r="C10" s="119">
        <v>11</v>
      </c>
      <c r="D10" s="131"/>
      <c r="F10" t="s">
        <v>288</v>
      </c>
      <c r="G10" s="124" t="s">
        <v>299</v>
      </c>
      <c r="H10">
        <f>EFE!H7</f>
        <v>38.25</v>
      </c>
      <c r="I10" t="s">
        <v>300</v>
      </c>
      <c r="K10" s="129" t="s">
        <v>301</v>
      </c>
      <c r="L10" s="130" t="s">
        <v>302</v>
      </c>
    </row>
    <row r="11" spans="1:12" ht="15" thickBot="1" x14ac:dyDescent="0.35">
      <c r="A11" s="117" t="s">
        <v>294</v>
      </c>
      <c r="B11" s="118" t="s">
        <v>303</v>
      </c>
      <c r="C11" s="119">
        <v>9</v>
      </c>
      <c r="D11" s="131"/>
      <c r="F11" t="s">
        <v>304</v>
      </c>
      <c r="G11" s="126" t="s">
        <v>305</v>
      </c>
      <c r="K11" s="129" t="s">
        <v>294</v>
      </c>
      <c r="L11" s="130" t="s">
        <v>306</v>
      </c>
    </row>
    <row r="12" spans="1:12" ht="15" thickBot="1" x14ac:dyDescent="0.35">
      <c r="A12" s="117" t="s">
        <v>294</v>
      </c>
      <c r="B12" s="118" t="s">
        <v>307</v>
      </c>
      <c r="C12" s="119">
        <v>9</v>
      </c>
      <c r="D12" s="131"/>
      <c r="F12" t="s">
        <v>308</v>
      </c>
      <c r="G12" t="s">
        <v>169</v>
      </c>
      <c r="H12">
        <f>SUM(H13:H30)</f>
        <v>38.25</v>
      </c>
      <c r="K12" s="129" t="s">
        <v>304</v>
      </c>
      <c r="L12" s="130" t="s">
        <v>309</v>
      </c>
    </row>
    <row r="13" spans="1:12" ht="43.8" thickBot="1" x14ac:dyDescent="0.35">
      <c r="A13" s="117" t="s">
        <v>294</v>
      </c>
      <c r="B13" s="118" t="s">
        <v>310</v>
      </c>
      <c r="C13" s="119">
        <v>8</v>
      </c>
      <c r="D13" s="131"/>
      <c r="F13" t="s">
        <v>311</v>
      </c>
      <c r="G13" s="166" t="s">
        <v>171</v>
      </c>
      <c r="H13" s="62">
        <v>38.25</v>
      </c>
      <c r="K13" s="129" t="s">
        <v>312</v>
      </c>
      <c r="L13" s="130" t="s">
        <v>313</v>
      </c>
    </row>
    <row r="14" spans="1:12" ht="15" thickBot="1" x14ac:dyDescent="0.35">
      <c r="A14" s="117" t="s">
        <v>294</v>
      </c>
      <c r="B14" s="118" t="s">
        <v>314</v>
      </c>
      <c r="C14" s="119">
        <v>8</v>
      </c>
      <c r="D14" s="131"/>
      <c r="F14" t="s">
        <v>315</v>
      </c>
      <c r="G14" s="166" t="s">
        <v>177</v>
      </c>
      <c r="H14" s="62"/>
      <c r="K14" s="129" t="s">
        <v>311</v>
      </c>
      <c r="L14" s="130" t="s">
        <v>316</v>
      </c>
    </row>
    <row r="15" spans="1:12" ht="15" thickBot="1" x14ac:dyDescent="0.35">
      <c r="A15" s="117" t="s">
        <v>294</v>
      </c>
      <c r="B15" s="118" t="s">
        <v>317</v>
      </c>
      <c r="C15" s="119">
        <v>7</v>
      </c>
      <c r="D15" s="131"/>
      <c r="F15" t="s">
        <v>318</v>
      </c>
      <c r="G15" s="166"/>
      <c r="H15" s="62"/>
      <c r="K15" s="129" t="s">
        <v>308</v>
      </c>
      <c r="L15" s="130" t="s">
        <v>319</v>
      </c>
    </row>
    <row r="16" spans="1:12" ht="15" thickBot="1" x14ac:dyDescent="0.35">
      <c r="A16" s="117" t="s">
        <v>294</v>
      </c>
      <c r="B16" s="118" t="s">
        <v>320</v>
      </c>
      <c r="C16" s="119">
        <v>7</v>
      </c>
      <c r="D16" s="131"/>
      <c r="F16" t="s">
        <v>321</v>
      </c>
      <c r="G16" s="166"/>
      <c r="H16" s="62"/>
      <c r="K16" s="129" t="s">
        <v>321</v>
      </c>
      <c r="L16" s="130" t="s">
        <v>322</v>
      </c>
    </row>
    <row r="17" spans="1:12" ht="43.8" thickBot="1" x14ac:dyDescent="0.35">
      <c r="A17" s="117" t="s">
        <v>294</v>
      </c>
      <c r="B17" s="118" t="s">
        <v>323</v>
      </c>
      <c r="C17" s="119">
        <v>7</v>
      </c>
      <c r="D17" s="131"/>
      <c r="F17" t="s">
        <v>324</v>
      </c>
      <c r="G17" s="166"/>
      <c r="H17" s="62"/>
      <c r="K17" s="129" t="s">
        <v>325</v>
      </c>
      <c r="L17" s="130" t="s">
        <v>326</v>
      </c>
    </row>
    <row r="18" spans="1:12" ht="29.4" thickBot="1" x14ac:dyDescent="0.35">
      <c r="A18" s="117" t="s">
        <v>294</v>
      </c>
      <c r="B18" s="118" t="s">
        <v>327</v>
      </c>
      <c r="C18" s="119">
        <v>6</v>
      </c>
      <c r="D18" s="131" t="s">
        <v>328</v>
      </c>
      <c r="F18" t="s">
        <v>301</v>
      </c>
      <c r="G18" s="166"/>
      <c r="H18" s="62"/>
      <c r="K18" s="129" t="s">
        <v>288</v>
      </c>
      <c r="L18" s="130" t="s">
        <v>329</v>
      </c>
    </row>
    <row r="19" spans="1:12" ht="29.4" thickBot="1" x14ac:dyDescent="0.35">
      <c r="A19" s="117" t="s">
        <v>294</v>
      </c>
      <c r="B19" s="118" t="s">
        <v>330</v>
      </c>
      <c r="C19" s="119">
        <v>6</v>
      </c>
      <c r="D19" s="131"/>
      <c r="F19" t="s">
        <v>296</v>
      </c>
      <c r="G19" s="166"/>
      <c r="H19" s="62"/>
      <c r="K19" s="129" t="s">
        <v>318</v>
      </c>
      <c r="L19" s="130" t="s">
        <v>331</v>
      </c>
    </row>
    <row r="20" spans="1:12" ht="29.4" thickBot="1" x14ac:dyDescent="0.35">
      <c r="A20" s="117" t="s">
        <v>294</v>
      </c>
      <c r="B20" s="118" t="s">
        <v>332</v>
      </c>
      <c r="C20" s="119">
        <v>6</v>
      </c>
      <c r="D20" s="131"/>
      <c r="F20" t="s">
        <v>312</v>
      </c>
      <c r="G20" s="166"/>
      <c r="H20" s="62"/>
      <c r="K20" s="129" t="s">
        <v>315</v>
      </c>
      <c r="L20" s="130" t="s">
        <v>333</v>
      </c>
    </row>
    <row r="21" spans="1:12" ht="29.4" thickBot="1" x14ac:dyDescent="0.35">
      <c r="A21" s="117" t="s">
        <v>294</v>
      </c>
      <c r="B21" s="118" t="s">
        <v>334</v>
      </c>
      <c r="C21" s="119">
        <v>5</v>
      </c>
      <c r="D21" s="131"/>
      <c r="F21" t="s">
        <v>335</v>
      </c>
      <c r="G21" s="166"/>
      <c r="H21" s="62"/>
      <c r="K21" s="129" t="s">
        <v>336</v>
      </c>
      <c r="L21" s="130" t="s">
        <v>337</v>
      </c>
    </row>
    <row r="22" spans="1:12" ht="15" thickBot="1" x14ac:dyDescent="0.35">
      <c r="A22" s="117" t="s">
        <v>294</v>
      </c>
      <c r="B22" s="118" t="s">
        <v>338</v>
      </c>
      <c r="C22" s="119">
        <v>5</v>
      </c>
      <c r="D22" s="131" t="s">
        <v>328</v>
      </c>
      <c r="F22" t="s">
        <v>336</v>
      </c>
      <c r="G22" s="166"/>
      <c r="H22" s="62"/>
    </row>
    <row r="23" spans="1:12" ht="15" thickBot="1" x14ac:dyDescent="0.35">
      <c r="A23" s="117" t="s">
        <v>294</v>
      </c>
      <c r="B23" s="118" t="s">
        <v>339</v>
      </c>
      <c r="C23" s="119">
        <v>5</v>
      </c>
      <c r="D23" s="131" t="s">
        <v>328</v>
      </c>
      <c r="G23" s="166"/>
      <c r="H23" s="62"/>
      <c r="K23" s="138" t="s">
        <v>75</v>
      </c>
    </row>
    <row r="24" spans="1:12" ht="15" thickBot="1" x14ac:dyDescent="0.35">
      <c r="A24" s="117" t="s">
        <v>294</v>
      </c>
      <c r="B24" s="118" t="s">
        <v>340</v>
      </c>
      <c r="C24" s="119">
        <v>4</v>
      </c>
      <c r="D24" s="131"/>
      <c r="G24" s="166"/>
      <c r="H24" s="62"/>
      <c r="K24" s="138" t="s">
        <v>304</v>
      </c>
    </row>
    <row r="25" spans="1:12" ht="15" thickBot="1" x14ac:dyDescent="0.35">
      <c r="A25" s="117" t="s">
        <v>294</v>
      </c>
      <c r="B25" s="118" t="s">
        <v>341</v>
      </c>
      <c r="C25" s="119">
        <v>4</v>
      </c>
      <c r="D25" s="131"/>
      <c r="G25" s="166"/>
      <c r="H25" s="62"/>
      <c r="K25" s="138" t="s">
        <v>312</v>
      </c>
    </row>
    <row r="26" spans="1:12" ht="15" thickBot="1" x14ac:dyDescent="0.35">
      <c r="A26" s="117" t="s">
        <v>294</v>
      </c>
      <c r="B26" s="118" t="s">
        <v>342</v>
      </c>
      <c r="C26" s="119">
        <v>4</v>
      </c>
      <c r="D26" s="131" t="s">
        <v>328</v>
      </c>
      <c r="G26" s="166"/>
      <c r="H26" s="62"/>
      <c r="K26" s="138" t="s">
        <v>315</v>
      </c>
    </row>
    <row r="27" spans="1:12" ht="15" thickBot="1" x14ac:dyDescent="0.35">
      <c r="A27" s="117" t="s">
        <v>288</v>
      </c>
      <c r="B27" s="118" t="s">
        <v>343</v>
      </c>
      <c r="C27" s="119">
        <v>18</v>
      </c>
      <c r="D27" s="131"/>
      <c r="G27" s="166"/>
      <c r="H27" s="62"/>
    </row>
    <row r="28" spans="1:12" ht="15" thickBot="1" x14ac:dyDescent="0.35">
      <c r="A28" s="117" t="s">
        <v>288</v>
      </c>
      <c r="B28" s="118" t="s">
        <v>344</v>
      </c>
      <c r="C28" s="119">
        <v>11</v>
      </c>
      <c r="D28" s="131"/>
      <c r="G28" s="166"/>
      <c r="H28" s="62"/>
    </row>
    <row r="29" spans="1:12" ht="15" thickBot="1" x14ac:dyDescent="0.35">
      <c r="A29" s="120" t="s">
        <v>288</v>
      </c>
      <c r="B29" s="121" t="s">
        <v>345</v>
      </c>
      <c r="C29" s="122">
        <v>11</v>
      </c>
      <c r="D29" s="131"/>
      <c r="G29" s="166"/>
      <c r="H29" s="62"/>
    </row>
    <row r="30" spans="1:12" ht="15" thickBot="1" x14ac:dyDescent="0.35">
      <c r="A30" s="117" t="s">
        <v>288</v>
      </c>
      <c r="B30" s="118" t="s">
        <v>346</v>
      </c>
      <c r="C30" s="119">
        <v>11</v>
      </c>
      <c r="D30" s="131" t="s">
        <v>328</v>
      </c>
      <c r="G30" s="166"/>
      <c r="H30" s="62"/>
    </row>
    <row r="31" spans="1:12" ht="15" thickBot="1" x14ac:dyDescent="0.35">
      <c r="A31" s="117" t="s">
        <v>288</v>
      </c>
      <c r="B31" s="118" t="s">
        <v>347</v>
      </c>
      <c r="C31" s="119">
        <v>11</v>
      </c>
      <c r="D31" s="131"/>
      <c r="G31" s="125"/>
    </row>
    <row r="32" spans="1:12" ht="15" thickBot="1" x14ac:dyDescent="0.35">
      <c r="A32" s="117" t="s">
        <v>288</v>
      </c>
      <c r="B32" s="118" t="s">
        <v>348</v>
      </c>
      <c r="C32" s="119">
        <v>10</v>
      </c>
      <c r="D32" s="131"/>
    </row>
    <row r="33" spans="1:4" ht="15" thickBot="1" x14ac:dyDescent="0.35">
      <c r="A33" s="117" t="s">
        <v>288</v>
      </c>
      <c r="B33" s="118" t="s">
        <v>349</v>
      </c>
      <c r="C33" s="119">
        <v>10</v>
      </c>
      <c r="D33" s="131"/>
    </row>
    <row r="34" spans="1:4" ht="15" thickBot="1" x14ac:dyDescent="0.35">
      <c r="A34" s="117" t="s">
        <v>288</v>
      </c>
      <c r="B34" s="118" t="s">
        <v>350</v>
      </c>
      <c r="C34" s="119">
        <v>10</v>
      </c>
      <c r="D34" s="131"/>
    </row>
    <row r="35" spans="1:4" ht="15" thickBot="1" x14ac:dyDescent="0.35">
      <c r="A35" s="117" t="s">
        <v>288</v>
      </c>
      <c r="B35" s="118" t="s">
        <v>351</v>
      </c>
      <c r="C35" s="119">
        <v>10</v>
      </c>
      <c r="D35" s="131"/>
    </row>
    <row r="36" spans="1:4" ht="15" thickBot="1" x14ac:dyDescent="0.35">
      <c r="A36" s="117" t="s">
        <v>288</v>
      </c>
      <c r="B36" s="118" t="s">
        <v>352</v>
      </c>
      <c r="C36" s="119">
        <v>10</v>
      </c>
      <c r="D36" s="131"/>
    </row>
    <row r="37" spans="1:4" ht="15" thickBot="1" x14ac:dyDescent="0.35">
      <c r="A37" s="117" t="s">
        <v>288</v>
      </c>
      <c r="B37" s="118" t="s">
        <v>353</v>
      </c>
      <c r="C37" s="119">
        <v>10</v>
      </c>
      <c r="D37" s="131" t="s">
        <v>328</v>
      </c>
    </row>
    <row r="38" spans="1:4" ht="15" thickBot="1" x14ac:dyDescent="0.35">
      <c r="A38" s="117" t="s">
        <v>288</v>
      </c>
      <c r="B38" s="118" t="s">
        <v>354</v>
      </c>
      <c r="C38" s="119">
        <v>9</v>
      </c>
      <c r="D38" s="131"/>
    </row>
    <row r="39" spans="1:4" ht="15" thickBot="1" x14ac:dyDescent="0.35">
      <c r="A39" s="117" t="s">
        <v>288</v>
      </c>
      <c r="B39" s="118" t="s">
        <v>355</v>
      </c>
      <c r="C39" s="119">
        <v>9</v>
      </c>
      <c r="D39" s="131"/>
    </row>
    <row r="40" spans="1:4" ht="15" thickBot="1" x14ac:dyDescent="0.35">
      <c r="A40" s="117" t="s">
        <v>288</v>
      </c>
      <c r="B40" s="118" t="s">
        <v>356</v>
      </c>
      <c r="C40" s="119">
        <v>9</v>
      </c>
      <c r="D40" s="131" t="s">
        <v>328</v>
      </c>
    </row>
    <row r="41" spans="1:4" ht="15" thickBot="1" x14ac:dyDescent="0.35">
      <c r="A41" s="117" t="s">
        <v>288</v>
      </c>
      <c r="B41" s="118" t="s">
        <v>357</v>
      </c>
      <c r="C41" s="119">
        <v>9</v>
      </c>
      <c r="D41" s="131"/>
    </row>
    <row r="42" spans="1:4" ht="15" thickBot="1" x14ac:dyDescent="0.35">
      <c r="A42" s="117" t="s">
        <v>288</v>
      </c>
      <c r="B42" s="118" t="s">
        <v>358</v>
      </c>
      <c r="C42" s="119">
        <v>9</v>
      </c>
      <c r="D42" s="131"/>
    </row>
    <row r="43" spans="1:4" ht="15" thickBot="1" x14ac:dyDescent="0.35">
      <c r="A43" s="117" t="s">
        <v>288</v>
      </c>
      <c r="B43" s="118" t="s">
        <v>359</v>
      </c>
      <c r="C43" s="119">
        <v>9</v>
      </c>
      <c r="D43" s="131" t="s">
        <v>328</v>
      </c>
    </row>
    <row r="44" spans="1:4" ht="15" thickBot="1" x14ac:dyDescent="0.35">
      <c r="A44" s="117" t="s">
        <v>288</v>
      </c>
      <c r="B44" s="118" t="s">
        <v>360</v>
      </c>
      <c r="C44" s="119">
        <v>9</v>
      </c>
      <c r="D44" s="131"/>
    </row>
    <row r="45" spans="1:4" ht="15" thickBot="1" x14ac:dyDescent="0.35">
      <c r="A45" s="117" t="s">
        <v>288</v>
      </c>
      <c r="B45" s="118" t="s">
        <v>361</v>
      </c>
      <c r="C45" s="119">
        <v>8</v>
      </c>
      <c r="D45" s="131"/>
    </row>
    <row r="46" spans="1:4" ht="15" thickBot="1" x14ac:dyDescent="0.35">
      <c r="A46" s="117" t="s">
        <v>288</v>
      </c>
      <c r="B46" s="118" t="s">
        <v>362</v>
      </c>
      <c r="C46" s="119">
        <v>8</v>
      </c>
      <c r="D46" s="131"/>
    </row>
    <row r="47" spans="1:4" ht="15" thickBot="1" x14ac:dyDescent="0.35">
      <c r="A47" s="117" t="s">
        <v>288</v>
      </c>
      <c r="B47" s="118" t="s">
        <v>363</v>
      </c>
      <c r="C47" s="119">
        <v>7</v>
      </c>
      <c r="D47" s="131" t="s">
        <v>328</v>
      </c>
    </row>
    <row r="48" spans="1:4" ht="15" thickBot="1" x14ac:dyDescent="0.35">
      <c r="A48" s="117" t="s">
        <v>304</v>
      </c>
      <c r="B48" s="118" t="s">
        <v>364</v>
      </c>
      <c r="C48" s="119">
        <v>11</v>
      </c>
      <c r="D48" s="131"/>
    </row>
    <row r="49" spans="1:4" ht="15" thickBot="1" x14ac:dyDescent="0.35">
      <c r="A49" s="120" t="s">
        <v>304</v>
      </c>
      <c r="B49" s="121" t="s">
        <v>365</v>
      </c>
      <c r="C49" s="122">
        <v>9</v>
      </c>
      <c r="D49" s="131"/>
    </row>
    <row r="50" spans="1:4" ht="15" thickBot="1" x14ac:dyDescent="0.35">
      <c r="A50" s="117" t="s">
        <v>304</v>
      </c>
      <c r="B50" s="118" t="s">
        <v>366</v>
      </c>
      <c r="C50" s="119">
        <v>9</v>
      </c>
      <c r="D50" s="131" t="s">
        <v>328</v>
      </c>
    </row>
    <row r="51" spans="1:4" ht="15" thickBot="1" x14ac:dyDescent="0.35">
      <c r="A51" s="117" t="s">
        <v>304</v>
      </c>
      <c r="B51" s="118" t="s">
        <v>367</v>
      </c>
      <c r="C51" s="119">
        <v>7</v>
      </c>
      <c r="D51" s="131"/>
    </row>
    <row r="52" spans="1:4" ht="15" thickBot="1" x14ac:dyDescent="0.35">
      <c r="A52" s="117" t="s">
        <v>304</v>
      </c>
      <c r="B52" s="118" t="s">
        <v>368</v>
      </c>
      <c r="C52" s="119">
        <v>7</v>
      </c>
      <c r="D52" s="131"/>
    </row>
    <row r="53" spans="1:4" ht="15" thickBot="1" x14ac:dyDescent="0.35">
      <c r="A53" s="117" t="s">
        <v>304</v>
      </c>
      <c r="B53" s="118" t="s">
        <v>369</v>
      </c>
      <c r="C53" s="119">
        <v>6</v>
      </c>
      <c r="D53" s="131" t="s">
        <v>328</v>
      </c>
    </row>
    <row r="54" spans="1:4" ht="15" thickBot="1" x14ac:dyDescent="0.35">
      <c r="A54" s="117" t="s">
        <v>304</v>
      </c>
      <c r="B54" s="118" t="s">
        <v>370</v>
      </c>
      <c r="C54" s="119">
        <v>2</v>
      </c>
      <c r="D54" s="131" t="s">
        <v>328</v>
      </c>
    </row>
    <row r="55" spans="1:4" ht="15" thickBot="1" x14ac:dyDescent="0.35">
      <c r="A55" s="117" t="s">
        <v>308</v>
      </c>
      <c r="B55" s="118" t="s">
        <v>371</v>
      </c>
      <c r="C55" s="119">
        <v>11</v>
      </c>
      <c r="D55" s="131"/>
    </row>
    <row r="56" spans="1:4" ht="15" thickBot="1" x14ac:dyDescent="0.35">
      <c r="A56" s="117" t="s">
        <v>308</v>
      </c>
      <c r="B56" s="118" t="s">
        <v>372</v>
      </c>
      <c r="C56" s="119">
        <v>9</v>
      </c>
      <c r="D56" s="131"/>
    </row>
    <row r="57" spans="1:4" ht="15" thickBot="1" x14ac:dyDescent="0.35">
      <c r="A57" s="117" t="s">
        <v>308</v>
      </c>
      <c r="B57" s="118" t="s">
        <v>373</v>
      </c>
      <c r="C57" s="119">
        <v>8</v>
      </c>
      <c r="D57" s="131"/>
    </row>
    <row r="58" spans="1:4" ht="15" thickBot="1" x14ac:dyDescent="0.35">
      <c r="A58" s="117" t="s">
        <v>308</v>
      </c>
      <c r="B58" s="118" t="s">
        <v>374</v>
      </c>
      <c r="C58" s="119">
        <v>7</v>
      </c>
      <c r="D58" s="131"/>
    </row>
    <row r="59" spans="1:4" ht="15" thickBot="1" x14ac:dyDescent="0.35">
      <c r="A59" s="117" t="s">
        <v>308</v>
      </c>
      <c r="B59" s="118" t="s">
        <v>375</v>
      </c>
      <c r="C59" s="119">
        <v>7</v>
      </c>
      <c r="D59" s="131"/>
    </row>
    <row r="60" spans="1:4" ht="15" thickBot="1" x14ac:dyDescent="0.35">
      <c r="A60" s="117" t="s">
        <v>308</v>
      </c>
      <c r="B60" s="118" t="s">
        <v>376</v>
      </c>
      <c r="C60" s="119">
        <v>6</v>
      </c>
      <c r="D60" s="131"/>
    </row>
    <row r="61" spans="1:4" ht="15" thickBot="1" x14ac:dyDescent="0.35">
      <c r="A61" s="117" t="s">
        <v>308</v>
      </c>
      <c r="B61" s="118" t="s">
        <v>377</v>
      </c>
      <c r="C61" s="119">
        <v>6</v>
      </c>
      <c r="D61" s="131"/>
    </row>
    <row r="62" spans="1:4" ht="15" thickBot="1" x14ac:dyDescent="0.35">
      <c r="A62" s="117" t="s">
        <v>308</v>
      </c>
      <c r="B62" s="118" t="s">
        <v>378</v>
      </c>
      <c r="C62" s="119">
        <v>5</v>
      </c>
      <c r="D62" s="131"/>
    </row>
    <row r="63" spans="1:4" ht="15" thickBot="1" x14ac:dyDescent="0.35">
      <c r="A63" s="117" t="s">
        <v>308</v>
      </c>
      <c r="B63" s="118" t="s">
        <v>379</v>
      </c>
      <c r="C63" s="119">
        <v>5</v>
      </c>
      <c r="D63" s="131"/>
    </row>
    <row r="64" spans="1:4" ht="15" thickBot="1" x14ac:dyDescent="0.35">
      <c r="A64" s="117" t="s">
        <v>308</v>
      </c>
      <c r="B64" s="118" t="s">
        <v>380</v>
      </c>
      <c r="C64" s="119">
        <v>5</v>
      </c>
      <c r="D64" s="131" t="s">
        <v>328</v>
      </c>
    </row>
    <row r="65" spans="1:4" ht="15" thickBot="1" x14ac:dyDescent="0.35">
      <c r="A65" s="117" t="s">
        <v>308</v>
      </c>
      <c r="B65" s="118" t="s">
        <v>381</v>
      </c>
      <c r="C65" s="119">
        <v>5</v>
      </c>
      <c r="D65" s="131"/>
    </row>
    <row r="66" spans="1:4" ht="15" thickBot="1" x14ac:dyDescent="0.35">
      <c r="A66" s="117" t="s">
        <v>308</v>
      </c>
      <c r="B66" s="118" t="s">
        <v>382</v>
      </c>
      <c r="C66" s="119">
        <v>5</v>
      </c>
      <c r="D66" s="131"/>
    </row>
    <row r="67" spans="1:4" ht="15" thickBot="1" x14ac:dyDescent="0.35">
      <c r="A67" s="117" t="s">
        <v>308</v>
      </c>
      <c r="B67" s="118" t="s">
        <v>383</v>
      </c>
      <c r="C67" s="119">
        <v>5</v>
      </c>
      <c r="D67" s="131" t="s">
        <v>328</v>
      </c>
    </row>
    <row r="68" spans="1:4" ht="15" thickBot="1" x14ac:dyDescent="0.35">
      <c r="A68" s="117" t="s">
        <v>308</v>
      </c>
      <c r="B68" s="118" t="s">
        <v>384</v>
      </c>
      <c r="C68" s="119">
        <v>5</v>
      </c>
      <c r="D68" s="131"/>
    </row>
    <row r="69" spans="1:4" ht="15" thickBot="1" x14ac:dyDescent="0.35">
      <c r="A69" s="117" t="s">
        <v>308</v>
      </c>
      <c r="B69" s="118" t="s">
        <v>385</v>
      </c>
      <c r="C69" s="119">
        <v>4</v>
      </c>
      <c r="D69" s="131"/>
    </row>
    <row r="70" spans="1:4" ht="15" thickBot="1" x14ac:dyDescent="0.35">
      <c r="A70" s="117" t="s">
        <v>311</v>
      </c>
      <c r="B70" s="118" t="s">
        <v>386</v>
      </c>
      <c r="C70" s="119">
        <v>12</v>
      </c>
      <c r="D70" s="131" t="s">
        <v>328</v>
      </c>
    </row>
    <row r="71" spans="1:4" ht="15" thickBot="1" x14ac:dyDescent="0.35">
      <c r="A71" s="117" t="s">
        <v>311</v>
      </c>
      <c r="B71" s="118" t="s">
        <v>387</v>
      </c>
      <c r="C71" s="119">
        <v>12</v>
      </c>
      <c r="D71" s="131"/>
    </row>
    <row r="72" spans="1:4" ht="15" thickBot="1" x14ac:dyDescent="0.35">
      <c r="A72" s="117" t="s">
        <v>311</v>
      </c>
      <c r="B72" s="118" t="s">
        <v>388</v>
      </c>
      <c r="C72" s="119">
        <v>10</v>
      </c>
      <c r="D72" s="131"/>
    </row>
    <row r="73" spans="1:4" ht="15" thickBot="1" x14ac:dyDescent="0.35">
      <c r="A73" s="117" t="s">
        <v>311</v>
      </c>
      <c r="B73" s="118" t="s">
        <v>389</v>
      </c>
      <c r="C73" s="119">
        <v>8</v>
      </c>
      <c r="D73" s="131" t="s">
        <v>328</v>
      </c>
    </row>
    <row r="74" spans="1:4" ht="15" thickBot="1" x14ac:dyDescent="0.35">
      <c r="A74" s="117" t="s">
        <v>311</v>
      </c>
      <c r="B74" s="118" t="s">
        <v>390</v>
      </c>
      <c r="C74" s="119">
        <v>8</v>
      </c>
      <c r="D74" s="131"/>
    </row>
    <row r="75" spans="1:4" ht="15" thickBot="1" x14ac:dyDescent="0.35">
      <c r="A75" s="117" t="s">
        <v>311</v>
      </c>
      <c r="B75" s="118" t="s">
        <v>391</v>
      </c>
      <c r="C75" s="119">
        <v>8</v>
      </c>
      <c r="D75" s="131"/>
    </row>
    <row r="76" spans="1:4" ht="15" thickBot="1" x14ac:dyDescent="0.35">
      <c r="A76" s="117" t="s">
        <v>311</v>
      </c>
      <c r="B76" s="118" t="s">
        <v>392</v>
      </c>
      <c r="C76" s="119">
        <v>6</v>
      </c>
      <c r="D76" s="131" t="s">
        <v>328</v>
      </c>
    </row>
    <row r="77" spans="1:4" ht="15" thickBot="1" x14ac:dyDescent="0.35">
      <c r="A77" s="117" t="s">
        <v>311</v>
      </c>
      <c r="B77" s="118" t="s">
        <v>393</v>
      </c>
      <c r="C77" s="119">
        <v>6</v>
      </c>
      <c r="D77" s="131"/>
    </row>
    <row r="78" spans="1:4" ht="15" thickBot="1" x14ac:dyDescent="0.35">
      <c r="A78" s="117" t="s">
        <v>311</v>
      </c>
      <c r="B78" s="118" t="s">
        <v>394</v>
      </c>
      <c r="C78" s="119">
        <v>5</v>
      </c>
      <c r="D78" s="131" t="s">
        <v>328</v>
      </c>
    </row>
    <row r="79" spans="1:4" ht="15" thickBot="1" x14ac:dyDescent="0.35">
      <c r="A79" s="117" t="s">
        <v>311</v>
      </c>
      <c r="B79" s="118" t="s">
        <v>395</v>
      </c>
      <c r="C79" s="119">
        <v>4</v>
      </c>
      <c r="D79" s="131"/>
    </row>
    <row r="80" spans="1:4" ht="15" thickBot="1" x14ac:dyDescent="0.35">
      <c r="A80" s="117" t="s">
        <v>315</v>
      </c>
      <c r="B80" s="118" t="s">
        <v>396</v>
      </c>
      <c r="C80" s="119">
        <v>11</v>
      </c>
      <c r="D80" s="131"/>
    </row>
    <row r="81" spans="1:4" ht="15" thickBot="1" x14ac:dyDescent="0.35">
      <c r="A81" s="117" t="s">
        <v>315</v>
      </c>
      <c r="B81" s="118" t="s">
        <v>397</v>
      </c>
      <c r="C81" s="119">
        <v>11</v>
      </c>
      <c r="D81" s="131"/>
    </row>
    <row r="82" spans="1:4" ht="15" thickBot="1" x14ac:dyDescent="0.35">
      <c r="A82" s="117" t="s">
        <v>315</v>
      </c>
      <c r="B82" s="118" t="s">
        <v>398</v>
      </c>
      <c r="C82" s="119">
        <v>9</v>
      </c>
      <c r="D82" s="131"/>
    </row>
    <row r="83" spans="1:4" ht="15" thickBot="1" x14ac:dyDescent="0.35">
      <c r="A83" s="117" t="s">
        <v>315</v>
      </c>
      <c r="B83" s="118" t="s">
        <v>399</v>
      </c>
      <c r="C83" s="119">
        <v>9</v>
      </c>
      <c r="D83" s="131"/>
    </row>
    <row r="84" spans="1:4" ht="15" thickBot="1" x14ac:dyDescent="0.35">
      <c r="A84" s="117" t="s">
        <v>315</v>
      </c>
      <c r="B84" s="118" t="s">
        <v>400</v>
      </c>
      <c r="C84" s="119">
        <v>8</v>
      </c>
      <c r="D84" s="131"/>
    </row>
    <row r="85" spans="1:4" ht="15" thickBot="1" x14ac:dyDescent="0.35">
      <c r="A85" s="117" t="s">
        <v>315</v>
      </c>
      <c r="B85" s="118" t="s">
        <v>401</v>
      </c>
      <c r="C85" s="119">
        <v>8</v>
      </c>
      <c r="D85" s="131"/>
    </row>
    <row r="86" spans="1:4" ht="15" thickBot="1" x14ac:dyDescent="0.35">
      <c r="A86" s="117" t="s">
        <v>315</v>
      </c>
      <c r="B86" s="118" t="s">
        <v>402</v>
      </c>
      <c r="C86" s="119">
        <v>8</v>
      </c>
      <c r="D86" s="131" t="s">
        <v>328</v>
      </c>
    </row>
    <row r="87" spans="1:4" ht="15" thickBot="1" x14ac:dyDescent="0.35">
      <c r="A87" s="117" t="s">
        <v>315</v>
      </c>
      <c r="B87" s="118" t="s">
        <v>403</v>
      </c>
      <c r="C87" s="119">
        <v>7</v>
      </c>
      <c r="D87" s="131"/>
    </row>
    <row r="88" spans="1:4" ht="15" thickBot="1" x14ac:dyDescent="0.35">
      <c r="A88" s="117" t="s">
        <v>315</v>
      </c>
      <c r="B88" s="118" t="s">
        <v>404</v>
      </c>
      <c r="C88" s="119">
        <v>7</v>
      </c>
      <c r="D88" s="131" t="s">
        <v>328</v>
      </c>
    </row>
    <row r="89" spans="1:4" ht="15" thickBot="1" x14ac:dyDescent="0.35">
      <c r="A89" s="117" t="s">
        <v>315</v>
      </c>
      <c r="B89" s="118" t="s">
        <v>405</v>
      </c>
      <c r="C89" s="119">
        <v>7</v>
      </c>
      <c r="D89" s="131"/>
    </row>
    <row r="90" spans="1:4" ht="15" thickBot="1" x14ac:dyDescent="0.35">
      <c r="A90" s="117" t="s">
        <v>315</v>
      </c>
      <c r="B90" s="118" t="s">
        <v>406</v>
      </c>
      <c r="C90" s="119">
        <v>7</v>
      </c>
      <c r="D90" s="131"/>
    </row>
    <row r="91" spans="1:4" ht="15" thickBot="1" x14ac:dyDescent="0.35">
      <c r="A91" s="120" t="s">
        <v>315</v>
      </c>
      <c r="B91" s="121" t="s">
        <v>407</v>
      </c>
      <c r="C91" s="122">
        <v>7</v>
      </c>
      <c r="D91" s="131" t="s">
        <v>328</v>
      </c>
    </row>
    <row r="92" spans="1:4" ht="15" thickBot="1" x14ac:dyDescent="0.35">
      <c r="A92" s="117" t="s">
        <v>315</v>
      </c>
      <c r="B92" s="118" t="s">
        <v>408</v>
      </c>
      <c r="C92" s="119">
        <v>7</v>
      </c>
      <c r="D92" s="131"/>
    </row>
    <row r="93" spans="1:4" ht="15" thickBot="1" x14ac:dyDescent="0.35">
      <c r="A93" s="117" t="s">
        <v>315</v>
      </c>
      <c r="B93" s="118" t="s">
        <v>409</v>
      </c>
      <c r="C93" s="119">
        <v>7</v>
      </c>
      <c r="D93" s="131" t="s">
        <v>328</v>
      </c>
    </row>
    <row r="94" spans="1:4" ht="15" thickBot="1" x14ac:dyDescent="0.35">
      <c r="A94" s="117" t="s">
        <v>315</v>
      </c>
      <c r="B94" s="118" t="s">
        <v>410</v>
      </c>
      <c r="C94" s="119">
        <v>6</v>
      </c>
      <c r="D94" s="131"/>
    </row>
    <row r="95" spans="1:4" ht="15" thickBot="1" x14ac:dyDescent="0.35">
      <c r="A95" s="117" t="s">
        <v>315</v>
      </c>
      <c r="B95" s="118" t="s">
        <v>411</v>
      </c>
      <c r="C95" s="119">
        <v>6</v>
      </c>
      <c r="D95" s="131" t="s">
        <v>328</v>
      </c>
    </row>
    <row r="96" spans="1:4" ht="15" thickBot="1" x14ac:dyDescent="0.35">
      <c r="A96" s="117" t="s">
        <v>315</v>
      </c>
      <c r="B96" s="118" t="s">
        <v>412</v>
      </c>
      <c r="C96" s="119">
        <v>5</v>
      </c>
      <c r="D96" s="131" t="s">
        <v>328</v>
      </c>
    </row>
    <row r="97" spans="1:4" ht="15" thickBot="1" x14ac:dyDescent="0.35">
      <c r="A97" s="117" t="s">
        <v>315</v>
      </c>
      <c r="B97" s="118" t="s">
        <v>413</v>
      </c>
      <c r="C97" s="119">
        <v>5</v>
      </c>
      <c r="D97" s="131"/>
    </row>
    <row r="98" spans="1:4" ht="15" thickBot="1" x14ac:dyDescent="0.35">
      <c r="A98" s="117" t="s">
        <v>315</v>
      </c>
      <c r="B98" s="118" t="s">
        <v>414</v>
      </c>
      <c r="C98" s="119">
        <v>5</v>
      </c>
      <c r="D98" s="131" t="s">
        <v>328</v>
      </c>
    </row>
    <row r="99" spans="1:4" ht="15" thickBot="1" x14ac:dyDescent="0.35">
      <c r="A99" s="117" t="s">
        <v>315</v>
      </c>
      <c r="B99" s="118" t="s">
        <v>415</v>
      </c>
      <c r="C99" s="119">
        <v>4</v>
      </c>
      <c r="D99" s="131" t="s">
        <v>328</v>
      </c>
    </row>
    <row r="100" spans="1:4" ht="15" thickBot="1" x14ac:dyDescent="0.35">
      <c r="A100" s="117" t="s">
        <v>315</v>
      </c>
      <c r="B100" s="118" t="s">
        <v>416</v>
      </c>
      <c r="C100" s="119">
        <v>3</v>
      </c>
      <c r="D100" s="131" t="s">
        <v>328</v>
      </c>
    </row>
    <row r="101" spans="1:4" ht="15" thickBot="1" x14ac:dyDescent="0.35">
      <c r="A101" s="117" t="s">
        <v>315</v>
      </c>
      <c r="B101" s="118" t="s">
        <v>417</v>
      </c>
      <c r="C101" s="119">
        <v>3</v>
      </c>
      <c r="D101" s="131" t="s">
        <v>328</v>
      </c>
    </row>
    <row r="102" spans="1:4" ht="15" thickBot="1" x14ac:dyDescent="0.35">
      <c r="A102" s="117" t="s">
        <v>318</v>
      </c>
      <c r="B102" s="118" t="s">
        <v>418</v>
      </c>
      <c r="C102" s="119">
        <v>14</v>
      </c>
      <c r="D102" s="131"/>
    </row>
    <row r="103" spans="1:4" ht="15" thickBot="1" x14ac:dyDescent="0.35">
      <c r="A103" s="117" t="s">
        <v>318</v>
      </c>
      <c r="B103" s="118" t="s">
        <v>419</v>
      </c>
      <c r="C103" s="119">
        <v>10</v>
      </c>
      <c r="D103" s="131"/>
    </row>
    <row r="104" spans="1:4" ht="15" thickBot="1" x14ac:dyDescent="0.35">
      <c r="A104" s="117" t="s">
        <v>318</v>
      </c>
      <c r="B104" s="118" t="s">
        <v>420</v>
      </c>
      <c r="C104" s="119">
        <v>9</v>
      </c>
      <c r="D104" s="131" t="s">
        <v>328</v>
      </c>
    </row>
    <row r="105" spans="1:4" ht="15" thickBot="1" x14ac:dyDescent="0.35">
      <c r="A105" s="117" t="s">
        <v>318</v>
      </c>
      <c r="B105" s="118" t="s">
        <v>421</v>
      </c>
      <c r="C105" s="119">
        <v>8</v>
      </c>
      <c r="D105" s="131" t="s">
        <v>328</v>
      </c>
    </row>
    <row r="106" spans="1:4" ht="15" thickBot="1" x14ac:dyDescent="0.35">
      <c r="A106" s="117" t="s">
        <v>318</v>
      </c>
      <c r="B106" s="118" t="s">
        <v>422</v>
      </c>
      <c r="C106" s="119">
        <v>7</v>
      </c>
      <c r="D106" s="131" t="s">
        <v>328</v>
      </c>
    </row>
    <row r="107" spans="1:4" ht="15" thickBot="1" x14ac:dyDescent="0.35">
      <c r="A107" s="117" t="s">
        <v>318</v>
      </c>
      <c r="B107" s="118" t="s">
        <v>423</v>
      </c>
      <c r="C107" s="119">
        <v>7</v>
      </c>
      <c r="D107" s="131" t="s">
        <v>328</v>
      </c>
    </row>
    <row r="108" spans="1:4" ht="15" thickBot="1" x14ac:dyDescent="0.35">
      <c r="A108" s="117" t="s">
        <v>318</v>
      </c>
      <c r="B108" s="118" t="s">
        <v>424</v>
      </c>
      <c r="C108" s="119">
        <v>7</v>
      </c>
      <c r="D108" s="131" t="s">
        <v>328</v>
      </c>
    </row>
    <row r="109" spans="1:4" ht="15" thickBot="1" x14ac:dyDescent="0.35">
      <c r="A109" s="117" t="s">
        <v>318</v>
      </c>
      <c r="B109" s="118" t="s">
        <v>425</v>
      </c>
      <c r="C109" s="119">
        <v>6</v>
      </c>
      <c r="D109" s="131" t="s">
        <v>328</v>
      </c>
    </row>
    <row r="110" spans="1:4" ht="15" thickBot="1" x14ac:dyDescent="0.35">
      <c r="A110" s="117" t="s">
        <v>318</v>
      </c>
      <c r="B110" s="118" t="s">
        <v>426</v>
      </c>
      <c r="C110" s="119">
        <v>6</v>
      </c>
      <c r="D110" s="131" t="s">
        <v>328</v>
      </c>
    </row>
    <row r="111" spans="1:4" ht="15" thickBot="1" x14ac:dyDescent="0.35">
      <c r="A111" s="117" t="s">
        <v>318</v>
      </c>
      <c r="B111" s="118" t="s">
        <v>427</v>
      </c>
      <c r="C111" s="119">
        <v>6</v>
      </c>
      <c r="D111" s="131"/>
    </row>
    <row r="112" spans="1:4" ht="15" thickBot="1" x14ac:dyDescent="0.35">
      <c r="A112" s="117" t="s">
        <v>318</v>
      </c>
      <c r="B112" s="118" t="s">
        <v>428</v>
      </c>
      <c r="C112" s="119">
        <v>5</v>
      </c>
      <c r="D112" s="131" t="s">
        <v>328</v>
      </c>
    </row>
    <row r="113" spans="1:4" ht="15" thickBot="1" x14ac:dyDescent="0.35">
      <c r="A113" s="117" t="s">
        <v>318</v>
      </c>
      <c r="B113" s="118" t="s">
        <v>429</v>
      </c>
      <c r="C113" s="119">
        <v>5</v>
      </c>
      <c r="D113" s="131" t="s">
        <v>328</v>
      </c>
    </row>
    <row r="114" spans="1:4" ht="15" thickBot="1" x14ac:dyDescent="0.35">
      <c r="A114" s="117" t="s">
        <v>318</v>
      </c>
      <c r="B114" s="118" t="s">
        <v>430</v>
      </c>
      <c r="C114" s="119">
        <v>4</v>
      </c>
      <c r="D114" s="131" t="s">
        <v>328</v>
      </c>
    </row>
    <row r="115" spans="1:4" ht="15" thickBot="1" x14ac:dyDescent="0.35">
      <c r="A115" s="117" t="s">
        <v>321</v>
      </c>
      <c r="B115" s="118" t="s">
        <v>431</v>
      </c>
      <c r="C115" s="119">
        <v>12</v>
      </c>
      <c r="D115" s="131"/>
    </row>
    <row r="116" spans="1:4" ht="15" thickBot="1" x14ac:dyDescent="0.35">
      <c r="A116" s="117" t="s">
        <v>321</v>
      </c>
      <c r="B116" s="118" t="s">
        <v>432</v>
      </c>
      <c r="C116" s="119">
        <v>9</v>
      </c>
      <c r="D116" s="131"/>
    </row>
    <row r="117" spans="1:4" ht="15" thickBot="1" x14ac:dyDescent="0.35">
      <c r="A117" s="117" t="s">
        <v>321</v>
      </c>
      <c r="B117" s="118" t="s">
        <v>433</v>
      </c>
      <c r="C117" s="119">
        <v>7</v>
      </c>
      <c r="D117" s="131"/>
    </row>
    <row r="118" spans="1:4" ht="15" thickBot="1" x14ac:dyDescent="0.35">
      <c r="A118" s="117" t="s">
        <v>321</v>
      </c>
      <c r="B118" s="118" t="s">
        <v>434</v>
      </c>
      <c r="C118" s="119">
        <v>7</v>
      </c>
      <c r="D118" s="131" t="s">
        <v>328</v>
      </c>
    </row>
    <row r="119" spans="1:4" ht="15" thickBot="1" x14ac:dyDescent="0.35">
      <c r="A119" s="117" t="s">
        <v>321</v>
      </c>
      <c r="B119" s="118" t="s">
        <v>435</v>
      </c>
      <c r="C119" s="119">
        <v>7</v>
      </c>
      <c r="D119" s="131"/>
    </row>
    <row r="120" spans="1:4" ht="15" thickBot="1" x14ac:dyDescent="0.35">
      <c r="A120" s="117" t="s">
        <v>321</v>
      </c>
      <c r="B120" s="118" t="s">
        <v>436</v>
      </c>
      <c r="C120" s="119">
        <v>7</v>
      </c>
      <c r="D120" s="131" t="s">
        <v>328</v>
      </c>
    </row>
    <row r="121" spans="1:4" ht="15" thickBot="1" x14ac:dyDescent="0.35">
      <c r="A121" s="117" t="s">
        <v>321</v>
      </c>
      <c r="B121" s="118" t="s">
        <v>437</v>
      </c>
      <c r="C121" s="119">
        <v>7</v>
      </c>
      <c r="D121" s="131"/>
    </row>
    <row r="122" spans="1:4" ht="15" thickBot="1" x14ac:dyDescent="0.35">
      <c r="A122" s="117" t="s">
        <v>321</v>
      </c>
      <c r="B122" s="118" t="s">
        <v>438</v>
      </c>
      <c r="C122" s="119">
        <v>7</v>
      </c>
      <c r="D122" s="131"/>
    </row>
    <row r="123" spans="1:4" ht="15" thickBot="1" x14ac:dyDescent="0.35">
      <c r="A123" s="117" t="s">
        <v>321</v>
      </c>
      <c r="B123" s="118" t="s">
        <v>439</v>
      </c>
      <c r="C123" s="119">
        <v>6</v>
      </c>
      <c r="D123" s="131"/>
    </row>
    <row r="124" spans="1:4" ht="15" thickBot="1" x14ac:dyDescent="0.35">
      <c r="A124" s="117" t="s">
        <v>321</v>
      </c>
      <c r="B124" s="118" t="s">
        <v>440</v>
      </c>
      <c r="C124" s="119">
        <v>6</v>
      </c>
      <c r="D124" s="131"/>
    </row>
    <row r="125" spans="1:4" ht="15" thickBot="1" x14ac:dyDescent="0.35">
      <c r="A125" s="117" t="s">
        <v>321</v>
      </c>
      <c r="B125" s="118" t="s">
        <v>441</v>
      </c>
      <c r="C125" s="119">
        <v>6</v>
      </c>
      <c r="D125" s="131"/>
    </row>
    <row r="126" spans="1:4" ht="15" thickBot="1" x14ac:dyDescent="0.35">
      <c r="A126" s="117" t="s">
        <v>321</v>
      </c>
      <c r="B126" s="118" t="s">
        <v>442</v>
      </c>
      <c r="C126" s="119">
        <v>6</v>
      </c>
      <c r="D126" s="131"/>
    </row>
    <row r="127" spans="1:4" ht="15" thickBot="1" x14ac:dyDescent="0.35">
      <c r="A127" s="117" t="s">
        <v>321</v>
      </c>
      <c r="B127" s="118" t="s">
        <v>443</v>
      </c>
      <c r="C127" s="119">
        <v>5</v>
      </c>
      <c r="D127" s="131" t="s">
        <v>328</v>
      </c>
    </row>
    <row r="128" spans="1:4" ht="15" thickBot="1" x14ac:dyDescent="0.35">
      <c r="A128" s="117" t="s">
        <v>321</v>
      </c>
      <c r="B128" s="118" t="s">
        <v>444</v>
      </c>
      <c r="C128" s="119">
        <v>3</v>
      </c>
      <c r="D128" s="131"/>
    </row>
    <row r="129" spans="1:4" ht="15" thickBot="1" x14ac:dyDescent="0.35">
      <c r="A129" s="117" t="s">
        <v>321</v>
      </c>
      <c r="B129" s="118" t="s">
        <v>445</v>
      </c>
      <c r="C129" s="119">
        <v>2</v>
      </c>
      <c r="D129" s="131" t="s">
        <v>328</v>
      </c>
    </row>
    <row r="130" spans="1:4" ht="15" thickBot="1" x14ac:dyDescent="0.35">
      <c r="A130" s="117" t="s">
        <v>301</v>
      </c>
      <c r="B130" s="118" t="s">
        <v>446</v>
      </c>
      <c r="C130" s="119">
        <v>11</v>
      </c>
      <c r="D130" s="131"/>
    </row>
    <row r="131" spans="1:4" ht="15" thickBot="1" x14ac:dyDescent="0.35">
      <c r="A131" s="117" t="s">
        <v>301</v>
      </c>
      <c r="B131" s="118" t="s">
        <v>447</v>
      </c>
      <c r="C131" s="119">
        <v>9</v>
      </c>
      <c r="D131" s="131"/>
    </row>
    <row r="132" spans="1:4" ht="15" thickBot="1" x14ac:dyDescent="0.35">
      <c r="A132" s="117" t="s">
        <v>301</v>
      </c>
      <c r="B132" s="118" t="s">
        <v>448</v>
      </c>
      <c r="C132" s="119">
        <v>8</v>
      </c>
      <c r="D132" s="131"/>
    </row>
    <row r="133" spans="1:4" ht="15" thickBot="1" x14ac:dyDescent="0.35">
      <c r="A133" s="117" t="s">
        <v>301</v>
      </c>
      <c r="B133" s="118" t="s">
        <v>449</v>
      </c>
      <c r="C133" s="119">
        <v>8</v>
      </c>
      <c r="D133" s="131"/>
    </row>
    <row r="134" spans="1:4" ht="15" thickBot="1" x14ac:dyDescent="0.35">
      <c r="A134" s="117" t="s">
        <v>301</v>
      </c>
      <c r="B134" s="118" t="s">
        <v>450</v>
      </c>
      <c r="C134" s="119">
        <v>8</v>
      </c>
      <c r="D134" s="131"/>
    </row>
    <row r="135" spans="1:4" ht="15" thickBot="1" x14ac:dyDescent="0.35">
      <c r="A135" s="120" t="s">
        <v>301</v>
      </c>
      <c r="B135" s="121" t="s">
        <v>451</v>
      </c>
      <c r="C135" s="122">
        <v>7</v>
      </c>
      <c r="D135" s="131"/>
    </row>
    <row r="136" spans="1:4" ht="15" thickBot="1" x14ac:dyDescent="0.35">
      <c r="A136" s="117" t="s">
        <v>301</v>
      </c>
      <c r="B136" s="118" t="s">
        <v>452</v>
      </c>
      <c r="C136" s="119">
        <v>6</v>
      </c>
      <c r="D136" s="131"/>
    </row>
    <row r="137" spans="1:4" ht="15" thickBot="1" x14ac:dyDescent="0.35">
      <c r="A137" s="117" t="s">
        <v>301</v>
      </c>
      <c r="B137" s="118" t="s">
        <v>453</v>
      </c>
      <c r="C137" s="119">
        <v>6</v>
      </c>
      <c r="D137" s="131" t="s">
        <v>328</v>
      </c>
    </row>
    <row r="138" spans="1:4" ht="15" thickBot="1" x14ac:dyDescent="0.35">
      <c r="A138" s="117" t="s">
        <v>301</v>
      </c>
      <c r="B138" s="118" t="s">
        <v>454</v>
      </c>
      <c r="C138" s="119">
        <v>6</v>
      </c>
      <c r="D138" s="131"/>
    </row>
    <row r="139" spans="1:4" ht="15" thickBot="1" x14ac:dyDescent="0.35">
      <c r="A139" s="117" t="s">
        <v>301</v>
      </c>
      <c r="B139" s="118" t="s">
        <v>455</v>
      </c>
      <c r="C139" s="119">
        <v>5</v>
      </c>
      <c r="D139" s="131"/>
    </row>
    <row r="140" spans="1:4" ht="15" thickBot="1" x14ac:dyDescent="0.35">
      <c r="A140" s="117" t="s">
        <v>301</v>
      </c>
      <c r="B140" s="118" t="s">
        <v>456</v>
      </c>
      <c r="C140" s="119">
        <v>5</v>
      </c>
      <c r="D140" s="131"/>
    </row>
    <row r="141" spans="1:4" ht="15" thickBot="1" x14ac:dyDescent="0.35">
      <c r="A141" s="117" t="s">
        <v>301</v>
      </c>
      <c r="B141" s="118" t="s">
        <v>457</v>
      </c>
      <c r="C141" s="119">
        <v>4</v>
      </c>
      <c r="D141" s="131" t="s">
        <v>328</v>
      </c>
    </row>
    <row r="142" spans="1:4" ht="15" thickBot="1" x14ac:dyDescent="0.35">
      <c r="A142" s="117" t="s">
        <v>301</v>
      </c>
      <c r="B142" s="118" t="s">
        <v>458</v>
      </c>
      <c r="C142" s="119">
        <v>4</v>
      </c>
      <c r="D142" s="131" t="s">
        <v>328</v>
      </c>
    </row>
    <row r="143" spans="1:4" ht="15" thickBot="1" x14ac:dyDescent="0.35">
      <c r="A143" s="117" t="s">
        <v>301</v>
      </c>
      <c r="B143" s="118" t="s">
        <v>459</v>
      </c>
      <c r="C143" s="119">
        <v>3</v>
      </c>
      <c r="D143" s="131"/>
    </row>
    <row r="144" spans="1:4" ht="15" thickBot="1" x14ac:dyDescent="0.35">
      <c r="A144" s="117" t="s">
        <v>301</v>
      </c>
      <c r="B144" s="118" t="s">
        <v>460</v>
      </c>
      <c r="C144" s="119">
        <v>3</v>
      </c>
      <c r="D144" s="131"/>
    </row>
    <row r="145" spans="1:4" ht="15" thickBot="1" x14ac:dyDescent="0.35">
      <c r="A145" s="117" t="s">
        <v>324</v>
      </c>
      <c r="B145" s="118" t="s">
        <v>324</v>
      </c>
      <c r="C145" s="119">
        <v>20</v>
      </c>
      <c r="D145" s="131"/>
    </row>
    <row r="146" spans="1:4" ht="15" thickBot="1" x14ac:dyDescent="0.35">
      <c r="A146" s="117" t="s">
        <v>296</v>
      </c>
      <c r="B146" s="118" t="s">
        <v>461</v>
      </c>
      <c r="C146" s="119">
        <v>13</v>
      </c>
      <c r="D146" s="131"/>
    </row>
    <row r="147" spans="1:4" ht="15" thickBot="1" x14ac:dyDescent="0.35">
      <c r="A147" s="117" t="s">
        <v>296</v>
      </c>
      <c r="B147" s="118" t="s">
        <v>462</v>
      </c>
      <c r="C147" s="119">
        <v>12</v>
      </c>
      <c r="D147" s="131"/>
    </row>
    <row r="148" spans="1:4" ht="15" thickBot="1" x14ac:dyDescent="0.35">
      <c r="A148" s="117" t="s">
        <v>296</v>
      </c>
      <c r="B148" s="118" t="s">
        <v>463</v>
      </c>
      <c r="C148" s="119">
        <v>12</v>
      </c>
      <c r="D148" s="131"/>
    </row>
    <row r="149" spans="1:4" ht="15" thickBot="1" x14ac:dyDescent="0.35">
      <c r="A149" s="117" t="s">
        <v>296</v>
      </c>
      <c r="B149" s="118" t="s">
        <v>464</v>
      </c>
      <c r="C149" s="119">
        <v>12</v>
      </c>
      <c r="D149" s="131"/>
    </row>
    <row r="150" spans="1:4" ht="15" thickBot="1" x14ac:dyDescent="0.35">
      <c r="A150" s="117" t="s">
        <v>296</v>
      </c>
      <c r="B150" s="118" t="s">
        <v>465</v>
      </c>
      <c r="C150" s="119">
        <v>11</v>
      </c>
      <c r="D150" s="131"/>
    </row>
    <row r="151" spans="1:4" ht="15" thickBot="1" x14ac:dyDescent="0.35">
      <c r="A151" s="117" t="s">
        <v>296</v>
      </c>
      <c r="B151" s="118" t="s">
        <v>466</v>
      </c>
      <c r="C151" s="119">
        <v>11</v>
      </c>
      <c r="D151" s="131"/>
    </row>
    <row r="152" spans="1:4" ht="15" thickBot="1" x14ac:dyDescent="0.35">
      <c r="A152" s="117" t="s">
        <v>296</v>
      </c>
      <c r="B152" s="118" t="s">
        <v>467</v>
      </c>
      <c r="C152" s="119">
        <v>11</v>
      </c>
      <c r="D152" s="131"/>
    </row>
    <row r="153" spans="1:4" ht="15" thickBot="1" x14ac:dyDescent="0.35">
      <c r="A153" s="117" t="s">
        <v>296</v>
      </c>
      <c r="B153" s="118" t="s">
        <v>468</v>
      </c>
      <c r="C153" s="119">
        <v>10</v>
      </c>
      <c r="D153" s="131"/>
    </row>
    <row r="154" spans="1:4" ht="15" thickBot="1" x14ac:dyDescent="0.35">
      <c r="A154" s="117" t="s">
        <v>296</v>
      </c>
      <c r="B154" s="118" t="s">
        <v>469</v>
      </c>
      <c r="C154" s="119">
        <v>10</v>
      </c>
      <c r="D154" s="131"/>
    </row>
    <row r="155" spans="1:4" ht="15" thickBot="1" x14ac:dyDescent="0.35">
      <c r="A155" s="117" t="s">
        <v>296</v>
      </c>
      <c r="B155" s="118" t="s">
        <v>470</v>
      </c>
      <c r="C155" s="119">
        <v>10</v>
      </c>
      <c r="D155" s="131"/>
    </row>
    <row r="156" spans="1:4" ht="15" thickBot="1" x14ac:dyDescent="0.35">
      <c r="A156" s="117" t="s">
        <v>296</v>
      </c>
      <c r="B156" s="118" t="s">
        <v>471</v>
      </c>
      <c r="C156" s="119">
        <v>10</v>
      </c>
      <c r="D156" s="131"/>
    </row>
    <row r="157" spans="1:4" ht="15" thickBot="1" x14ac:dyDescent="0.35">
      <c r="A157" s="117" t="s">
        <v>296</v>
      </c>
      <c r="B157" s="118" t="s">
        <v>472</v>
      </c>
      <c r="C157" s="119">
        <v>10</v>
      </c>
      <c r="D157" s="131"/>
    </row>
    <row r="158" spans="1:4" ht="15" thickBot="1" x14ac:dyDescent="0.35">
      <c r="A158" s="117" t="s">
        <v>296</v>
      </c>
      <c r="B158" s="118" t="s">
        <v>473</v>
      </c>
      <c r="C158" s="119">
        <v>10</v>
      </c>
      <c r="D158" s="131"/>
    </row>
    <row r="159" spans="1:4" ht="15" thickBot="1" x14ac:dyDescent="0.35">
      <c r="A159" s="117" t="s">
        <v>296</v>
      </c>
      <c r="B159" s="118" t="s">
        <v>474</v>
      </c>
      <c r="C159" s="119">
        <v>10</v>
      </c>
      <c r="D159" s="131"/>
    </row>
    <row r="160" spans="1:4" ht="15" thickBot="1" x14ac:dyDescent="0.35">
      <c r="A160" s="117" t="s">
        <v>296</v>
      </c>
      <c r="B160" s="118" t="s">
        <v>475</v>
      </c>
      <c r="C160" s="119">
        <v>9</v>
      </c>
      <c r="D160" s="131"/>
    </row>
    <row r="161" spans="1:4" ht="15" thickBot="1" x14ac:dyDescent="0.35">
      <c r="A161" s="117" t="s">
        <v>296</v>
      </c>
      <c r="B161" s="118" t="s">
        <v>476</v>
      </c>
      <c r="C161" s="119">
        <v>9</v>
      </c>
      <c r="D161" s="131"/>
    </row>
    <row r="162" spans="1:4" ht="15" thickBot="1" x14ac:dyDescent="0.35">
      <c r="A162" s="117" t="s">
        <v>296</v>
      </c>
      <c r="B162" s="118" t="s">
        <v>477</v>
      </c>
      <c r="C162" s="119">
        <v>9</v>
      </c>
      <c r="D162" s="131"/>
    </row>
    <row r="163" spans="1:4" ht="15" thickBot="1" x14ac:dyDescent="0.35">
      <c r="A163" s="117" t="s">
        <v>296</v>
      </c>
      <c r="B163" s="118" t="s">
        <v>478</v>
      </c>
      <c r="C163" s="119">
        <v>9</v>
      </c>
      <c r="D163" s="131"/>
    </row>
    <row r="164" spans="1:4" ht="15" thickBot="1" x14ac:dyDescent="0.35">
      <c r="A164" s="117" t="s">
        <v>296</v>
      </c>
      <c r="B164" s="118" t="s">
        <v>479</v>
      </c>
      <c r="C164" s="119">
        <v>8</v>
      </c>
      <c r="D164" s="131"/>
    </row>
    <row r="165" spans="1:4" ht="15" thickBot="1" x14ac:dyDescent="0.35">
      <c r="A165" s="117" t="s">
        <v>296</v>
      </c>
      <c r="B165" s="118" t="s">
        <v>480</v>
      </c>
      <c r="C165" s="119">
        <v>8</v>
      </c>
      <c r="D165" s="131"/>
    </row>
    <row r="166" spans="1:4" ht="15" thickBot="1" x14ac:dyDescent="0.35">
      <c r="A166" s="117" t="s">
        <v>296</v>
      </c>
      <c r="B166" s="118" t="s">
        <v>481</v>
      </c>
      <c r="C166" s="119">
        <v>8</v>
      </c>
      <c r="D166" s="131"/>
    </row>
    <row r="167" spans="1:4" ht="15" thickBot="1" x14ac:dyDescent="0.35">
      <c r="A167" s="117" t="s">
        <v>296</v>
      </c>
      <c r="B167" s="118" t="s">
        <v>482</v>
      </c>
      <c r="C167" s="119">
        <v>7</v>
      </c>
      <c r="D167" s="131"/>
    </row>
    <row r="168" spans="1:4" ht="15" thickBot="1" x14ac:dyDescent="0.35">
      <c r="A168" s="117" t="s">
        <v>296</v>
      </c>
      <c r="B168" s="118" t="s">
        <v>483</v>
      </c>
      <c r="C168" s="119">
        <v>7</v>
      </c>
      <c r="D168" s="131"/>
    </row>
    <row r="169" spans="1:4" ht="15" thickBot="1" x14ac:dyDescent="0.35">
      <c r="A169" s="117" t="s">
        <v>296</v>
      </c>
      <c r="B169" s="118" t="s">
        <v>484</v>
      </c>
      <c r="C169" s="119">
        <v>7</v>
      </c>
      <c r="D169" s="131"/>
    </row>
    <row r="170" spans="1:4" ht="15" thickBot="1" x14ac:dyDescent="0.35">
      <c r="A170" s="117" t="s">
        <v>296</v>
      </c>
      <c r="B170" s="118" t="s">
        <v>485</v>
      </c>
      <c r="C170" s="119">
        <v>6</v>
      </c>
      <c r="D170" s="131"/>
    </row>
    <row r="171" spans="1:4" ht="15" thickBot="1" x14ac:dyDescent="0.35">
      <c r="A171" s="117" t="s">
        <v>296</v>
      </c>
      <c r="B171" s="118" t="s">
        <v>486</v>
      </c>
      <c r="C171" s="119">
        <v>4</v>
      </c>
      <c r="D171" s="131"/>
    </row>
    <row r="172" spans="1:4" ht="15" thickBot="1" x14ac:dyDescent="0.35">
      <c r="A172" s="117" t="s">
        <v>312</v>
      </c>
      <c r="B172" s="118" t="s">
        <v>487</v>
      </c>
      <c r="C172" s="119">
        <v>10</v>
      </c>
      <c r="D172" s="131" t="s">
        <v>328</v>
      </c>
    </row>
    <row r="173" spans="1:4" ht="15" thickBot="1" x14ac:dyDescent="0.35">
      <c r="A173" s="117" t="s">
        <v>312</v>
      </c>
      <c r="B173" s="118" t="s">
        <v>488</v>
      </c>
      <c r="C173" s="119">
        <v>10</v>
      </c>
      <c r="D173" s="131" t="s">
        <v>328</v>
      </c>
    </row>
    <row r="174" spans="1:4" ht="15" thickBot="1" x14ac:dyDescent="0.35">
      <c r="A174" s="117" t="s">
        <v>312</v>
      </c>
      <c r="B174" s="118" t="s">
        <v>489</v>
      </c>
      <c r="C174" s="119">
        <v>9</v>
      </c>
      <c r="D174" s="131" t="s">
        <v>328</v>
      </c>
    </row>
    <row r="175" spans="1:4" ht="15" thickBot="1" x14ac:dyDescent="0.35">
      <c r="A175" s="117" t="s">
        <v>312</v>
      </c>
      <c r="B175" s="118" t="s">
        <v>490</v>
      </c>
      <c r="C175" s="119">
        <v>8</v>
      </c>
      <c r="D175" s="131" t="s">
        <v>328</v>
      </c>
    </row>
    <row r="176" spans="1:4" ht="15" thickBot="1" x14ac:dyDescent="0.35">
      <c r="A176" s="117" t="s">
        <v>312</v>
      </c>
      <c r="B176" s="118" t="s">
        <v>491</v>
      </c>
      <c r="C176" s="119">
        <v>8</v>
      </c>
      <c r="D176" s="131"/>
    </row>
    <row r="177" spans="1:4" ht="15" thickBot="1" x14ac:dyDescent="0.35">
      <c r="A177" s="120" t="s">
        <v>312</v>
      </c>
      <c r="B177" s="121" t="s">
        <v>492</v>
      </c>
      <c r="C177" s="122">
        <v>8</v>
      </c>
      <c r="D177" s="131" t="s">
        <v>328</v>
      </c>
    </row>
    <row r="178" spans="1:4" ht="15" thickBot="1" x14ac:dyDescent="0.35">
      <c r="A178" s="117" t="s">
        <v>312</v>
      </c>
      <c r="B178" s="118" t="s">
        <v>493</v>
      </c>
      <c r="C178" s="119">
        <v>8</v>
      </c>
      <c r="D178" s="131" t="s">
        <v>328</v>
      </c>
    </row>
    <row r="179" spans="1:4" ht="15" thickBot="1" x14ac:dyDescent="0.35">
      <c r="A179" s="117" t="s">
        <v>312</v>
      </c>
      <c r="B179" s="118" t="s">
        <v>494</v>
      </c>
      <c r="C179" s="119">
        <v>8</v>
      </c>
      <c r="D179" s="131" t="s">
        <v>328</v>
      </c>
    </row>
    <row r="180" spans="1:4" ht="15" thickBot="1" x14ac:dyDescent="0.35">
      <c r="A180" s="117" t="s">
        <v>312</v>
      </c>
      <c r="B180" s="118" t="s">
        <v>495</v>
      </c>
      <c r="C180" s="119">
        <v>7</v>
      </c>
      <c r="D180" s="131" t="s">
        <v>328</v>
      </c>
    </row>
    <row r="181" spans="1:4" ht="15" thickBot="1" x14ac:dyDescent="0.35">
      <c r="A181" s="117" t="s">
        <v>312</v>
      </c>
      <c r="B181" s="118" t="s">
        <v>496</v>
      </c>
      <c r="C181" s="119">
        <v>6</v>
      </c>
      <c r="D181" s="131" t="s">
        <v>328</v>
      </c>
    </row>
    <row r="182" spans="1:4" ht="15" thickBot="1" x14ac:dyDescent="0.35">
      <c r="A182" s="117" t="s">
        <v>312</v>
      </c>
      <c r="B182" s="118" t="s">
        <v>497</v>
      </c>
      <c r="C182" s="119">
        <v>6</v>
      </c>
      <c r="D182" s="131"/>
    </row>
    <row r="183" spans="1:4" ht="15" thickBot="1" x14ac:dyDescent="0.35">
      <c r="A183" s="117" t="s">
        <v>312</v>
      </c>
      <c r="B183" s="118" t="s">
        <v>498</v>
      </c>
      <c r="C183" s="119">
        <v>6</v>
      </c>
      <c r="D183" s="131" t="s">
        <v>328</v>
      </c>
    </row>
    <row r="184" spans="1:4" ht="15" thickBot="1" x14ac:dyDescent="0.35">
      <c r="A184" s="117" t="s">
        <v>312</v>
      </c>
      <c r="B184" s="118" t="s">
        <v>499</v>
      </c>
      <c r="C184" s="119">
        <v>6</v>
      </c>
      <c r="D184" s="131" t="s">
        <v>328</v>
      </c>
    </row>
    <row r="185" spans="1:4" ht="15" thickBot="1" x14ac:dyDescent="0.35">
      <c r="A185" s="117" t="s">
        <v>312</v>
      </c>
      <c r="B185" s="118" t="s">
        <v>500</v>
      </c>
      <c r="C185" s="119">
        <v>6</v>
      </c>
      <c r="D185" s="131" t="s">
        <v>328</v>
      </c>
    </row>
    <row r="186" spans="1:4" ht="15" thickBot="1" x14ac:dyDescent="0.35">
      <c r="A186" s="117" t="s">
        <v>312</v>
      </c>
      <c r="B186" s="118" t="s">
        <v>501</v>
      </c>
      <c r="C186" s="119">
        <v>5</v>
      </c>
      <c r="D186" s="131" t="s">
        <v>328</v>
      </c>
    </row>
    <row r="187" spans="1:4" ht="15" thickBot="1" x14ac:dyDescent="0.35">
      <c r="A187" s="117" t="s">
        <v>312</v>
      </c>
      <c r="B187" s="118" t="s">
        <v>502</v>
      </c>
      <c r="C187" s="119">
        <v>4</v>
      </c>
      <c r="D187" s="131" t="s">
        <v>328</v>
      </c>
    </row>
    <row r="188" spans="1:4" ht="15" thickBot="1" x14ac:dyDescent="0.35">
      <c r="A188" s="117" t="s">
        <v>335</v>
      </c>
      <c r="B188" s="118" t="s">
        <v>503</v>
      </c>
      <c r="C188" s="119">
        <v>10</v>
      </c>
      <c r="D188" s="131" t="s">
        <v>328</v>
      </c>
    </row>
    <row r="189" spans="1:4" ht="15" thickBot="1" x14ac:dyDescent="0.35">
      <c r="A189" s="117" t="s">
        <v>335</v>
      </c>
      <c r="B189" s="118" t="s">
        <v>504</v>
      </c>
      <c r="C189" s="119">
        <v>10</v>
      </c>
      <c r="D189" s="131"/>
    </row>
    <row r="190" spans="1:4" ht="15" thickBot="1" x14ac:dyDescent="0.35">
      <c r="A190" s="117" t="s">
        <v>335</v>
      </c>
      <c r="B190" s="118" t="s">
        <v>505</v>
      </c>
      <c r="C190" s="119">
        <v>7</v>
      </c>
      <c r="D190" s="131"/>
    </row>
    <row r="191" spans="1:4" ht="15" thickBot="1" x14ac:dyDescent="0.35">
      <c r="A191" s="117" t="s">
        <v>335</v>
      </c>
      <c r="B191" s="118" t="s">
        <v>506</v>
      </c>
      <c r="C191" s="119">
        <v>7</v>
      </c>
      <c r="D191" s="131"/>
    </row>
    <row r="192" spans="1:4" ht="15" thickBot="1" x14ac:dyDescent="0.35">
      <c r="A192" s="117" t="s">
        <v>335</v>
      </c>
      <c r="B192" s="118" t="s">
        <v>507</v>
      </c>
      <c r="C192" s="119">
        <v>6</v>
      </c>
      <c r="D192" s="131" t="s">
        <v>328</v>
      </c>
    </row>
    <row r="193" spans="1:4" ht="15" thickBot="1" x14ac:dyDescent="0.35">
      <c r="A193" s="117" t="s">
        <v>335</v>
      </c>
      <c r="B193" s="118" t="s">
        <v>508</v>
      </c>
      <c r="C193" s="119">
        <v>6</v>
      </c>
      <c r="D193" s="131" t="s">
        <v>328</v>
      </c>
    </row>
    <row r="194" spans="1:4" ht="15" thickBot="1" x14ac:dyDescent="0.35">
      <c r="A194" s="117" t="s">
        <v>335</v>
      </c>
      <c r="B194" s="118" t="s">
        <v>509</v>
      </c>
      <c r="C194" s="119">
        <v>6</v>
      </c>
      <c r="D194" s="131"/>
    </row>
    <row r="195" spans="1:4" ht="15" thickBot="1" x14ac:dyDescent="0.35">
      <c r="A195" s="117" t="s">
        <v>335</v>
      </c>
      <c r="B195" s="118" t="s">
        <v>510</v>
      </c>
      <c r="C195" s="119">
        <v>5</v>
      </c>
      <c r="D195" s="131"/>
    </row>
    <row r="196" spans="1:4" ht="15" thickBot="1" x14ac:dyDescent="0.35">
      <c r="A196" s="117" t="s">
        <v>335</v>
      </c>
      <c r="B196" s="118" t="s">
        <v>511</v>
      </c>
      <c r="C196" s="119">
        <v>5</v>
      </c>
      <c r="D196" s="131"/>
    </row>
    <row r="197" spans="1:4" ht="15" thickBot="1" x14ac:dyDescent="0.35">
      <c r="A197" s="117" t="s">
        <v>335</v>
      </c>
      <c r="B197" s="118" t="s">
        <v>512</v>
      </c>
      <c r="C197" s="119">
        <v>5</v>
      </c>
      <c r="D197" s="131"/>
    </row>
    <row r="198" spans="1:4" ht="15" thickBot="1" x14ac:dyDescent="0.35">
      <c r="A198" s="117" t="s">
        <v>335</v>
      </c>
      <c r="B198" s="118" t="s">
        <v>513</v>
      </c>
      <c r="C198" s="119">
        <v>4</v>
      </c>
      <c r="D198" s="131" t="s">
        <v>328</v>
      </c>
    </row>
    <row r="199" spans="1:4" ht="15" thickBot="1" x14ac:dyDescent="0.35">
      <c r="A199" s="117" t="s">
        <v>335</v>
      </c>
      <c r="B199" s="118" t="s">
        <v>514</v>
      </c>
      <c r="C199" s="119">
        <v>4</v>
      </c>
      <c r="D199" s="131" t="s">
        <v>328</v>
      </c>
    </row>
    <row r="200" spans="1:4" ht="15" thickBot="1" x14ac:dyDescent="0.35">
      <c r="A200" s="117" t="s">
        <v>335</v>
      </c>
      <c r="B200" s="118" t="s">
        <v>515</v>
      </c>
      <c r="C200" s="119">
        <v>4</v>
      </c>
      <c r="D200" s="131" t="s">
        <v>328</v>
      </c>
    </row>
    <row r="201" spans="1:4" ht="15" thickBot="1" x14ac:dyDescent="0.35">
      <c r="A201" s="117" t="s">
        <v>335</v>
      </c>
      <c r="B201" s="118" t="s">
        <v>516</v>
      </c>
      <c r="C201" s="119">
        <v>3</v>
      </c>
      <c r="D201" s="131" t="s">
        <v>328</v>
      </c>
    </row>
    <row r="202" spans="1:4" ht="15" thickBot="1" x14ac:dyDescent="0.35">
      <c r="A202" s="117" t="s">
        <v>335</v>
      </c>
      <c r="B202" s="118" t="s">
        <v>517</v>
      </c>
      <c r="C202" s="119">
        <v>0</v>
      </c>
      <c r="D202" s="131" t="s">
        <v>328</v>
      </c>
    </row>
    <row r="203" spans="1:4" ht="15" thickBot="1" x14ac:dyDescent="0.35">
      <c r="A203" s="117" t="s">
        <v>336</v>
      </c>
      <c r="B203" s="118" t="s">
        <v>518</v>
      </c>
      <c r="C203" s="119">
        <v>11</v>
      </c>
      <c r="D203" s="131" t="s">
        <v>328</v>
      </c>
    </row>
    <row r="204" spans="1:4" ht="15" thickBot="1" x14ac:dyDescent="0.35">
      <c r="A204" s="117" t="s">
        <v>336</v>
      </c>
      <c r="B204" s="118" t="s">
        <v>519</v>
      </c>
      <c r="C204" s="119">
        <v>11</v>
      </c>
      <c r="D204" s="131"/>
    </row>
    <row r="205" spans="1:4" ht="15" thickBot="1" x14ac:dyDescent="0.35">
      <c r="A205" s="117" t="s">
        <v>336</v>
      </c>
      <c r="B205" s="118" t="s">
        <v>520</v>
      </c>
      <c r="C205" s="119">
        <v>10</v>
      </c>
      <c r="D205" s="131" t="s">
        <v>328</v>
      </c>
    </row>
    <row r="206" spans="1:4" ht="15" thickBot="1" x14ac:dyDescent="0.35">
      <c r="A206" s="117" t="s">
        <v>336</v>
      </c>
      <c r="B206" s="118" t="s">
        <v>521</v>
      </c>
      <c r="C206" s="119">
        <v>10</v>
      </c>
      <c r="D206" s="131"/>
    </row>
    <row r="207" spans="1:4" ht="15" thickBot="1" x14ac:dyDescent="0.35">
      <c r="A207" s="117" t="s">
        <v>336</v>
      </c>
      <c r="B207" s="118" t="s">
        <v>522</v>
      </c>
      <c r="C207" s="119">
        <v>9</v>
      </c>
      <c r="D207" s="131" t="s">
        <v>328</v>
      </c>
    </row>
    <row r="208" spans="1:4" ht="15" thickBot="1" x14ac:dyDescent="0.35">
      <c r="A208" s="117" t="s">
        <v>336</v>
      </c>
      <c r="B208" s="118" t="s">
        <v>523</v>
      </c>
      <c r="C208" s="119">
        <v>9</v>
      </c>
      <c r="D208" s="131" t="s">
        <v>328</v>
      </c>
    </row>
    <row r="209" spans="1:4" ht="15" thickBot="1" x14ac:dyDescent="0.35">
      <c r="A209" s="117" t="s">
        <v>336</v>
      </c>
      <c r="B209" s="118" t="s">
        <v>524</v>
      </c>
      <c r="C209" s="119">
        <v>8</v>
      </c>
      <c r="D209" s="131" t="s">
        <v>328</v>
      </c>
    </row>
    <row r="210" spans="1:4" ht="15" thickBot="1" x14ac:dyDescent="0.35">
      <c r="A210" s="117" t="s">
        <v>336</v>
      </c>
      <c r="B210" s="118" t="s">
        <v>525</v>
      </c>
      <c r="C210" s="119">
        <v>7</v>
      </c>
      <c r="D210" s="131"/>
    </row>
    <row r="211" spans="1:4" ht="15" thickBot="1" x14ac:dyDescent="0.35">
      <c r="A211" s="117" t="s">
        <v>336</v>
      </c>
      <c r="B211" s="118" t="s">
        <v>526</v>
      </c>
      <c r="C211" s="119">
        <v>7</v>
      </c>
      <c r="D211" s="131"/>
    </row>
    <row r="212" spans="1:4" ht="15" thickBot="1" x14ac:dyDescent="0.35">
      <c r="A212" s="117" t="s">
        <v>336</v>
      </c>
      <c r="B212" s="118" t="s">
        <v>527</v>
      </c>
      <c r="C212" s="119">
        <v>7</v>
      </c>
      <c r="D212" s="131"/>
    </row>
    <row r="213" spans="1:4" ht="15" thickBot="1" x14ac:dyDescent="0.35">
      <c r="A213" s="117" t="s">
        <v>336</v>
      </c>
      <c r="B213" s="118" t="s">
        <v>528</v>
      </c>
      <c r="C213" s="119">
        <v>7</v>
      </c>
      <c r="D213" s="131"/>
    </row>
    <row r="214" spans="1:4" ht="15" thickBot="1" x14ac:dyDescent="0.35">
      <c r="A214" s="117" t="s">
        <v>336</v>
      </c>
      <c r="B214" s="118" t="s">
        <v>529</v>
      </c>
      <c r="C214" s="119">
        <v>6</v>
      </c>
      <c r="D214" s="131"/>
    </row>
    <row r="215" spans="1:4" ht="15" thickBot="1" x14ac:dyDescent="0.35">
      <c r="A215" s="117" t="s">
        <v>336</v>
      </c>
      <c r="B215" s="118" t="s">
        <v>530</v>
      </c>
      <c r="C215" s="119">
        <v>5</v>
      </c>
      <c r="D215" s="131" t="s">
        <v>328</v>
      </c>
    </row>
  </sheetData>
  <sheetProtection algorithmName="SHA-512" hashValue="GA0pnDBg/rKQ3Ozr7C1NSt7twDCzdzhhwXx4uZBGGTWsJPPq97teo4zkgv4VKdoNpGfNXLucvsdkVjPJ4RYh1Q==" saltValue="UUQYY2SC08HraFkWH6VEgQ==" spinCount="100000" sheet="1" objects="1" scenarios="1"/>
  <protectedRanges>
    <protectedRange sqref="B4 A7:B7 G13:H34" name="Rozsah1"/>
  </protectedRanges>
  <dataValidations count="1">
    <dataValidation type="list" allowBlank="1" showInputMessage="1" showErrorMessage="1" sqref="A7" xr:uid="{925E593F-7410-4A1A-A5F5-5B642D0B1C7F}">
      <formula1>$F$9:$F$22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85782D-5166-4A51-B85D-D8864A92F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5651a2-3a1a-4314-949e-f3754c047a4b"/>
    <ds:schemaRef ds:uri="c35a8930-49a4-460f-9481-e12d67e23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5BA994-EF63-487F-A45F-59B936B4A7B9}">
  <ds:schemaRefs>
    <ds:schemaRef ds:uri="http://schemas.microsoft.com/office/2006/metadata/properties"/>
    <ds:schemaRef ds:uri="http://schemas.microsoft.com/office/infopath/2007/PartnerControls"/>
    <ds:schemaRef ds:uri="065651a2-3a1a-4314-949e-f3754c047a4b"/>
  </ds:schemaRefs>
</ds:datastoreItem>
</file>

<file path=customXml/itemProps3.xml><?xml version="1.0" encoding="utf-8"?>
<ds:datastoreItem xmlns:ds="http://schemas.openxmlformats.org/officeDocument/2006/customXml" ds:itemID="{03583649-C1EB-4F9D-A290-7832898635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5</vt:i4>
      </vt:variant>
    </vt:vector>
  </HeadingPairs>
  <TitlesOfParts>
    <vt:vector size="15" baseType="lpstr">
      <vt:lpstr>Přehled</vt:lpstr>
      <vt:lpstr>3.1.1 Kvalita výstupu </vt:lpstr>
      <vt:lpstr>EKO</vt:lpstr>
      <vt:lpstr>ZEB</vt:lpstr>
      <vt:lpstr>ARCH</vt:lpstr>
      <vt:lpstr>EFE</vt:lpstr>
      <vt:lpstr>TYPO</vt:lpstr>
      <vt:lpstr>KOMF</vt:lpstr>
      <vt:lpstr>SOC 5</vt:lpstr>
      <vt:lpstr>SRI</vt:lpstr>
      <vt:lpstr>'3.1.1 Kvalita výstupu '!_ftn1</vt:lpstr>
      <vt:lpstr>'3.1.1 Kvalita výstupu '!_ftn2</vt:lpstr>
      <vt:lpstr>'3.1.1 Kvalita výstupu '!_ftnref1</vt:lpstr>
      <vt:lpstr>'3.1.1 Kvalita výstupu '!_ftnref2</vt:lpstr>
      <vt:lpstr>'3.1.1 Kvalita výstupu '!_ftnref3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Manová Petra</cp:lastModifiedBy>
  <cp:revision/>
  <dcterms:created xsi:type="dcterms:W3CDTF">2024-09-24T12:30:17Z</dcterms:created>
  <dcterms:modified xsi:type="dcterms:W3CDTF">2026-05-28T12:57:50Z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