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ybale\Desktop\Hodnocení\"/>
    </mc:Choice>
  </mc:AlternateContent>
  <xr:revisionPtr revIDLastSave="364" documentId="13_ncr:1_{3EB80822-EABC-47AD-B617-5024DB8FC98A}" xr6:coauthVersionLast="47" xr6:coauthVersionMax="47" xr10:uidLastSave="{8DE325A6-91F0-4447-94D3-C3274BC16C85}"/>
  <bookViews>
    <workbookView xWindow="-120" yWindow="-120" windowWidth="29040" windowHeight="17640" firstSheet="9" activeTab="7" xr2:uid="{D43AA903-A0F1-420D-BA8F-E19EB751116D}"/>
  </bookViews>
  <sheets>
    <sheet name="Přehled" sheetId="4" r:id="rId1"/>
    <sheet name="3.1.1 Kvalita výstupu " sheetId="1" r:id="rId2"/>
    <sheet name="3.1.2 Envi" sheetId="3" r:id="rId3"/>
    <sheet name="EKO" sheetId="5" r:id="rId4"/>
    <sheet name="ZEB" sheetId="6" r:id="rId5"/>
    <sheet name="ARCH" sheetId="7" r:id="rId6"/>
    <sheet name="EFE" sheetId="8" r:id="rId7"/>
    <sheet name="TYPO" sheetId="9" r:id="rId8"/>
    <sheet name="KOMF" sheetId="10" r:id="rId9"/>
    <sheet name="SOC 5" sheetId="11" r:id="rId10"/>
    <sheet name="SRI" sheetId="12" r:id="rId11"/>
  </sheets>
  <definedNames>
    <definedName name="_ftn1" localSheetId="1">'3.1.1 Kvalita výstupu '!$B$18</definedName>
    <definedName name="_ftn10" localSheetId="2">'3.1.2 Envi'!#REF!</definedName>
    <definedName name="_ftn11" localSheetId="2">'3.1.2 Envi'!#REF!</definedName>
    <definedName name="_ftn2" localSheetId="1">'3.1.1 Kvalita výstupu '!$B$19</definedName>
    <definedName name="_ftn3" localSheetId="1">'3.1.1 Kvalita výstupu '!#REF!</definedName>
    <definedName name="_ftn4" localSheetId="1">'3.1.1 Kvalita výstupu '!#REF!</definedName>
    <definedName name="_ftn5" localSheetId="2">'3.1.2 Envi'!#REF!</definedName>
    <definedName name="_ftn6" localSheetId="2">'3.1.2 Envi'!#REF!</definedName>
    <definedName name="_ftn7" localSheetId="2">'3.1.2 Envi'!#REF!</definedName>
    <definedName name="_ftn8" localSheetId="2">'3.1.2 Envi'!$A$88</definedName>
    <definedName name="_ftn9" localSheetId="2">'3.1.2 Envi'!$A$89</definedName>
    <definedName name="_ftnref1" localSheetId="1">'3.1.1 Kvalita výstupu '!$B$13</definedName>
    <definedName name="_ftnref10" localSheetId="2">'3.1.2 Envi'!$A$72</definedName>
    <definedName name="_ftnref11" localSheetId="2">'3.1.2 Envi'!$A$77</definedName>
    <definedName name="_ftnref2" localSheetId="1">'3.1.1 Kvalita výstupu '!$B$14</definedName>
    <definedName name="_ftnref3" localSheetId="1">'3.1.1 Kvalita výstupu '!$B$15</definedName>
    <definedName name="_ftnref4" localSheetId="1">'3.1.1 Kvalita výstupu '!#REF!</definedName>
    <definedName name="_ftnref5" localSheetId="2">'3.1.2 Envi'!$A$50</definedName>
    <definedName name="_ftnref6" localSheetId="2">'3.1.2 Envi'!$A$66</definedName>
    <definedName name="_ftnref7" localSheetId="2">'3.1.2 Envi'!$A$67</definedName>
    <definedName name="_ftnref8" localSheetId="2">'3.1.2 Envi'!#REF!</definedName>
    <definedName name="_ftnref9" localSheetId="2">'3.1.2 Envi'!#REF!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9" l="1"/>
  <c r="J28" i="9"/>
  <c r="J29" i="9"/>
  <c r="J30" i="9"/>
  <c r="J31" i="9"/>
  <c r="J32" i="9"/>
  <c r="J33" i="9"/>
  <c r="J34" i="9"/>
  <c r="J35" i="9"/>
  <c r="D11" i="3"/>
  <c r="K13" i="5"/>
  <c r="D82" i="3"/>
  <c r="D63" i="3"/>
  <c r="D59" i="3"/>
  <c r="D50" i="3"/>
  <c r="D31" i="3"/>
  <c r="E31" i="3"/>
  <c r="E18" i="3"/>
  <c r="D18" i="3"/>
  <c r="F27" i="1"/>
  <c r="D32" i="1"/>
  <c r="E9" i="1"/>
  <c r="L7" i="11" a="1"/>
  <c r="L7" i="11" s="1"/>
  <c r="G30" i="1" s="1"/>
  <c r="F9" i="1"/>
  <c r="C19" i="4"/>
  <c r="E82" i="3"/>
  <c r="E63" i="3"/>
  <c r="E59" i="3"/>
  <c r="E50" i="3"/>
  <c r="E11" i="3"/>
  <c r="H12" i="11"/>
  <c r="J14" i="9"/>
  <c r="H7" i="8"/>
  <c r="H10" i="11" s="1"/>
  <c r="J16" i="9"/>
  <c r="K16" i="9"/>
  <c r="L16" i="9"/>
  <c r="J17" i="9"/>
  <c r="K17" i="9"/>
  <c r="L17" i="9"/>
  <c r="J18" i="9"/>
  <c r="K18" i="9"/>
  <c r="L18" i="9"/>
  <c r="J19" i="9"/>
  <c r="K19" i="9"/>
  <c r="L19" i="9"/>
  <c r="J20" i="9"/>
  <c r="K20" i="9"/>
  <c r="L20" i="9"/>
  <c r="J21" i="9"/>
  <c r="K21" i="9"/>
  <c r="L21" i="9"/>
  <c r="J22" i="9"/>
  <c r="K22" i="9"/>
  <c r="L22" i="9"/>
  <c r="J23" i="9"/>
  <c r="K23" i="9"/>
  <c r="L23" i="9"/>
  <c r="J24" i="9"/>
  <c r="K24" i="9"/>
  <c r="L24" i="9"/>
  <c r="K25" i="9"/>
  <c r="L25" i="9"/>
  <c r="K26" i="9"/>
  <c r="L26" i="9"/>
  <c r="K27" i="9"/>
  <c r="L27" i="9"/>
  <c r="K28" i="9"/>
  <c r="L28" i="9"/>
  <c r="K29" i="9"/>
  <c r="L29" i="9"/>
  <c r="K30" i="9"/>
  <c r="L30" i="9"/>
  <c r="K31" i="9"/>
  <c r="L31" i="9"/>
  <c r="K32" i="9"/>
  <c r="L32" i="9"/>
  <c r="K33" i="9"/>
  <c r="L33" i="9"/>
  <c r="K34" i="9"/>
  <c r="L34" i="9"/>
  <c r="K35" i="9"/>
  <c r="L35" i="9"/>
  <c r="J36" i="9"/>
  <c r="K36" i="9"/>
  <c r="L36" i="9"/>
  <c r="J37" i="9"/>
  <c r="K37" i="9"/>
  <c r="L37" i="9"/>
  <c r="J38" i="9"/>
  <c r="K38" i="9"/>
  <c r="L38" i="9"/>
  <c r="J39" i="9"/>
  <c r="K39" i="9"/>
  <c r="L39" i="9"/>
  <c r="J40" i="9"/>
  <c r="K40" i="9"/>
  <c r="L40" i="9"/>
  <c r="J41" i="9"/>
  <c r="K41" i="9"/>
  <c r="L41" i="9"/>
  <c r="J42" i="9"/>
  <c r="K42" i="9"/>
  <c r="L42" i="9"/>
  <c r="J43" i="9"/>
  <c r="K43" i="9"/>
  <c r="L43" i="9"/>
  <c r="J44" i="9"/>
  <c r="K44" i="9"/>
  <c r="L44" i="9"/>
  <c r="J45" i="9"/>
  <c r="K45" i="9"/>
  <c r="L45" i="9"/>
  <c r="J46" i="9"/>
  <c r="K46" i="9"/>
  <c r="L46" i="9"/>
  <c r="J47" i="9"/>
  <c r="K47" i="9"/>
  <c r="L47" i="9"/>
  <c r="J48" i="9"/>
  <c r="K48" i="9"/>
  <c r="L48" i="9"/>
  <c r="J49" i="9"/>
  <c r="K49" i="9"/>
  <c r="L49" i="9"/>
  <c r="J50" i="9"/>
  <c r="K50" i="9"/>
  <c r="L50" i="9"/>
  <c r="J51" i="9"/>
  <c r="K51" i="9"/>
  <c r="L51" i="9"/>
  <c r="J52" i="9"/>
  <c r="K52" i="9"/>
  <c r="L52" i="9"/>
  <c r="J53" i="9"/>
  <c r="K53" i="9"/>
  <c r="L53" i="9"/>
  <c r="J54" i="9"/>
  <c r="K54" i="9"/>
  <c r="L54" i="9"/>
  <c r="J55" i="9"/>
  <c r="K55" i="9"/>
  <c r="L55" i="9"/>
  <c r="J56" i="9"/>
  <c r="K56" i="9"/>
  <c r="L56" i="9"/>
  <c r="J57" i="9"/>
  <c r="K57" i="9"/>
  <c r="L57" i="9"/>
  <c r="J58" i="9"/>
  <c r="K58" i="9"/>
  <c r="L58" i="9"/>
  <c r="J59" i="9"/>
  <c r="K59" i="9"/>
  <c r="L59" i="9"/>
  <c r="J60" i="9"/>
  <c r="K60" i="9"/>
  <c r="L60" i="9"/>
  <c r="J61" i="9"/>
  <c r="K61" i="9"/>
  <c r="L61" i="9"/>
  <c r="J62" i="9"/>
  <c r="K62" i="9"/>
  <c r="L62" i="9"/>
  <c r="J63" i="9"/>
  <c r="K63" i="9"/>
  <c r="L63" i="9"/>
  <c r="J64" i="9"/>
  <c r="K64" i="9"/>
  <c r="L64" i="9"/>
  <c r="J65" i="9"/>
  <c r="K65" i="9"/>
  <c r="L65" i="9"/>
  <c r="J66" i="9"/>
  <c r="K66" i="9"/>
  <c r="L66" i="9"/>
  <c r="J67" i="9"/>
  <c r="K67" i="9"/>
  <c r="L67" i="9"/>
  <c r="J68" i="9"/>
  <c r="K68" i="9"/>
  <c r="L68" i="9"/>
  <c r="J69" i="9"/>
  <c r="K69" i="9"/>
  <c r="L69" i="9"/>
  <c r="J70" i="9"/>
  <c r="K70" i="9"/>
  <c r="L70" i="9"/>
  <c r="J71" i="9"/>
  <c r="K71" i="9"/>
  <c r="L71" i="9"/>
  <c r="J72" i="9"/>
  <c r="K72" i="9"/>
  <c r="L72" i="9"/>
  <c r="J73" i="9"/>
  <c r="K73" i="9"/>
  <c r="L73" i="9"/>
  <c r="J74" i="9"/>
  <c r="K74" i="9"/>
  <c r="L74" i="9"/>
  <c r="J75" i="9"/>
  <c r="K75" i="9"/>
  <c r="L75" i="9"/>
  <c r="J76" i="9"/>
  <c r="K76" i="9"/>
  <c r="L76" i="9"/>
  <c r="J77" i="9"/>
  <c r="K77" i="9"/>
  <c r="L77" i="9"/>
  <c r="J78" i="9"/>
  <c r="K78" i="9"/>
  <c r="L78" i="9"/>
  <c r="J79" i="9"/>
  <c r="K79" i="9"/>
  <c r="L79" i="9"/>
  <c r="J80" i="9"/>
  <c r="K80" i="9"/>
  <c r="L80" i="9"/>
  <c r="J81" i="9"/>
  <c r="K81" i="9"/>
  <c r="L81" i="9"/>
  <c r="J82" i="9"/>
  <c r="K82" i="9"/>
  <c r="L82" i="9"/>
  <c r="K15" i="9"/>
  <c r="L15" i="9"/>
  <c r="L14" i="9" s="1"/>
  <c r="J15" i="9"/>
  <c r="C7" i="11" a="1"/>
  <c r="C7" i="11" s="1"/>
  <c r="G28" i="1" s="1"/>
  <c r="G25" i="1"/>
  <c r="H20" i="9"/>
  <c r="G20" i="9"/>
  <c r="E28" i="9"/>
  <c r="D13" i="8"/>
  <c r="D19" i="8"/>
  <c r="D18" i="8"/>
  <c r="D17" i="8"/>
  <c r="D15" i="8"/>
  <c r="D14" i="8"/>
  <c r="H9" i="11" l="1"/>
  <c r="H7" i="11" s="1"/>
  <c r="G29" i="1" s="1"/>
  <c r="G27" i="1"/>
  <c r="F32" i="1"/>
  <c r="G24" i="9"/>
  <c r="H24" i="9" s="1"/>
  <c r="G16" i="9"/>
  <c r="H16" i="9" s="1"/>
  <c r="G15" i="9" s="1"/>
  <c r="G24" i="1" s="1"/>
  <c r="B21" i="8"/>
  <c r="D23" i="8"/>
  <c r="D20" i="8"/>
  <c r="D21" i="8" s="1"/>
  <c r="D21" i="4" l="1"/>
  <c r="D24" i="8"/>
  <c r="E24" i="8" s="1"/>
  <c r="G23" i="1" s="1"/>
  <c r="K17" i="6" l="1"/>
  <c r="K13" i="6"/>
  <c r="O6" i="7"/>
  <c r="G19" i="1" s="1"/>
  <c r="O5" i="7"/>
  <c r="G18" i="1" s="1"/>
  <c r="O4" i="7"/>
  <c r="G17" i="1" s="1"/>
  <c r="V21" i="6"/>
  <c r="W21" i="6" s="1"/>
  <c r="T25" i="6"/>
  <c r="S18" i="6" s="1"/>
  <c r="V18" i="6" s="1"/>
  <c r="W18" i="6" s="1"/>
  <c r="V20" i="6"/>
  <c r="W20" i="6" s="1"/>
  <c r="V19" i="6"/>
  <c r="W19" i="6" s="1"/>
  <c r="V15" i="6"/>
  <c r="W15" i="6" s="1"/>
  <c r="V14" i="6"/>
  <c r="W14" i="6" s="1"/>
  <c r="V13" i="6"/>
  <c r="W13" i="6" s="1"/>
  <c r="B6" i="6" s="1"/>
  <c r="G15" i="1" s="1"/>
  <c r="J24" i="6"/>
  <c r="J25" i="6"/>
  <c r="J26" i="6" l="1"/>
  <c r="J15" i="6" s="1"/>
  <c r="K15" i="6" s="1"/>
  <c r="B5" i="6" s="1"/>
  <c r="G14" i="1" s="1"/>
  <c r="C25" i="6"/>
  <c r="B18" i="6" s="1"/>
  <c r="E18" i="6" s="1"/>
  <c r="F18" i="6" s="1"/>
  <c r="E20" i="6"/>
  <c r="F20" i="6" s="1"/>
  <c r="E19" i="6"/>
  <c r="F19" i="6" s="1"/>
  <c r="E15" i="6"/>
  <c r="F15" i="6" s="1"/>
  <c r="E14" i="6"/>
  <c r="F14" i="6" s="1"/>
  <c r="E13" i="6"/>
  <c r="F13" i="6" s="1"/>
  <c r="B4" i="6" s="1"/>
  <c r="K10" i="5"/>
  <c r="G7" i="1" s="1"/>
  <c r="C26" i="4"/>
  <c r="D26" i="4" s="1"/>
  <c r="E88" i="3"/>
  <c r="D25" i="4" s="1"/>
  <c r="D88" i="3"/>
  <c r="C25" i="4" s="1"/>
  <c r="E32" i="1" l="1"/>
  <c r="D19" i="4"/>
  <c r="C20" i="4"/>
  <c r="C21" i="4"/>
  <c r="C22" i="4"/>
  <c r="C28" i="4" s="1"/>
  <c r="G13" i="1"/>
  <c r="G9" i="1" s="1"/>
  <c r="G32" i="1" s="1"/>
  <c r="D22" i="4" l="1"/>
  <c r="D28" i="4" s="1"/>
  <c r="D20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<sst xmlns="http://schemas.openxmlformats.org/spreadsheetml/2006/main" count="1118" uniqueCount="675">
  <si>
    <t>Národní plán obnovy</t>
  </si>
  <si>
    <t>4.1 Systémová podpora veřejných investic</t>
  </si>
  <si>
    <t>5. výzva na finanční podporu přípravy projektů souladných s cíli EU (příprava projektů dostupného (vč. sociálního) a udržitelného nájemního bydlení)</t>
  </si>
  <si>
    <t>Číslo výzvy: 31_24_136</t>
  </si>
  <si>
    <t xml:space="preserve">Název projektu: </t>
  </si>
  <si>
    <t xml:space="preserve">Registrační číslo projektu: </t>
  </si>
  <si>
    <t xml:space="preserve">Žadatel: </t>
  </si>
  <si>
    <t>tyto buňky vyplní žadatel</t>
  </si>
  <si>
    <t>tyto buňky vyplní hodnotitel</t>
  </si>
  <si>
    <t>Výzva 5. - VARIANTA A</t>
  </si>
  <si>
    <t>Výzva 1. - jen SBToolCZ</t>
  </si>
  <si>
    <t>Žadatel se zaváže, že konečný výstup projektu dosáhne minimální bodové hranice stanovené pro splnění kritérií kvality výstupu projektu a enviromentálních kritérií a splní podmínky DNSH.</t>
  </si>
  <si>
    <t>Samohodnocení žadatele</t>
  </si>
  <si>
    <t>Bodový zisk stanovený hodnotitelem</t>
  </si>
  <si>
    <t>3.1 KRITÉRIA KVALITY VÝSTUPU PROJEKTU A ENVIRONMENTÁLNÍ KRITÉRIA</t>
  </si>
  <si>
    <t>3.1.1 Kritéria kvality výstupu projektu (maximum 87 bodů)</t>
  </si>
  <si>
    <t>Ekonomická efektivnost</t>
  </si>
  <si>
    <t>Potřebné minimum: 1 bod, maximum 5</t>
  </si>
  <si>
    <t>Kvalita prostředí a stavby</t>
  </si>
  <si>
    <t>Potřebné minimum: 6 bodů, maximum 47</t>
  </si>
  <si>
    <t>Sociální kritéria</t>
  </si>
  <si>
    <t>Potřebné minimum: 0 bodů, maximum 35</t>
  </si>
  <si>
    <t>Celkem</t>
  </si>
  <si>
    <t>Maximum 87</t>
  </si>
  <si>
    <t>3.1.2 Enviromentální kritéria</t>
  </si>
  <si>
    <t>vyberte variantu A nebo B</t>
  </si>
  <si>
    <t>Enviromentální kritéria</t>
  </si>
  <si>
    <t>Potřebné minimum: 10 bodů, maximum 33 (VAR A)</t>
  </si>
  <si>
    <t>A</t>
  </si>
  <si>
    <t>Potřebné minimum: 10 bodů, maximum 16 (VAR B) - SBToolCZ</t>
  </si>
  <si>
    <t>B</t>
  </si>
  <si>
    <t>Hodnocení:</t>
  </si>
  <si>
    <t>Jméno hodnotitele:</t>
  </si>
  <si>
    <t>Datum provedení hodnocení:</t>
  </si>
  <si>
    <t>Podpis:</t>
  </si>
  <si>
    <t xml:space="preserve">3.1.1 Kritéria kvality výstupu </t>
  </si>
  <si>
    <t>Podrobné instrukce a vysvětlivky naleznete v Příloze č. 10 výzvy</t>
  </si>
  <si>
    <t>V těchto buňkách provede přímý výběr bodů žadatel</t>
  </si>
  <si>
    <t>V těchto buňkách provede přímý výběr bodů hodnotitel</t>
  </si>
  <si>
    <t>Bodový zisk stanovený hodnotitelem přenesený ze samostatných záložek.</t>
  </si>
  <si>
    <t>název záložky</t>
  </si>
  <si>
    <t>zdroj údajů/parametrů</t>
  </si>
  <si>
    <t>Min</t>
  </si>
  <si>
    <t>Max</t>
  </si>
  <si>
    <t>Komentář / Zdroj ze kterého je čerpáno pro bodování v případě přímého výběru bodů ZDE</t>
  </si>
  <si>
    <t>EKO</t>
  </si>
  <si>
    <t>Kritéria evaluace kvality výstupu projektu</t>
  </si>
  <si>
    <t>Rekonstrukce (bonus)</t>
  </si>
  <si>
    <t>např. z textu stavebního povolení / z technické zprávy</t>
  </si>
  <si>
    <t>Zadání více projektových fází najednou (bonus)</t>
  </si>
  <si>
    <t>např. z žádosti o podporu</t>
  </si>
  <si>
    <t>ZEB</t>
  </si>
  <si>
    <t>Standard energeticky pasivní budovy</t>
  </si>
  <si>
    <t>Standard ZEB</t>
  </si>
  <si>
    <t>Standard aktivní budovy</t>
  </si>
  <si>
    <t>Kvalita architektonického a urbanistického řešení</t>
  </si>
  <si>
    <t>ARCH</t>
  </si>
  <si>
    <t>Umístění v lokalitě s detailnější prostorovou regulací</t>
  </si>
  <si>
    <t>Koordinace (věcná, časová) projektu s návrhem přilehlého veřejného prostranství.</t>
  </si>
  <si>
    <t>Soulad s charakterem lokality, umístění na pozemku, kvalita dispozice, urban design obecně</t>
  </si>
  <si>
    <t>Památkově chráněná budova</t>
  </si>
  <si>
    <t>Realizace v prolukách</t>
  </si>
  <si>
    <t>např. z textu stavebního povolení / z technické zprávy / z výkresu situace</t>
  </si>
  <si>
    <t>Prostorová efektivita stavby a kvalita dispozičního řešení</t>
  </si>
  <si>
    <t>EFE</t>
  </si>
  <si>
    <t>Efektivita dispozice</t>
  </si>
  <si>
    <t>TYPO</t>
  </si>
  <si>
    <t>Typologický mix</t>
  </si>
  <si>
    <t>KOMF</t>
  </si>
  <si>
    <t>Hodnocení komfortu uživatele</t>
  </si>
  <si>
    <t>pozn. zadejte údaje do záložky SOC 5</t>
  </si>
  <si>
    <t>SOC</t>
  </si>
  <si>
    <t>Potřebnost výstavby dostupnosti bydlení 5. výzva</t>
  </si>
  <si>
    <t>Podíl sociálního bydlení 5. výzva</t>
  </si>
  <si>
    <t>Strukturálně postižený region</t>
  </si>
  <si>
    <t>Celkem 5. výzva</t>
  </si>
  <si>
    <t>3.1.2 ENVIROMENTÁLNÍ KRITÉRIA</t>
  </si>
  <si>
    <t>Kurzivou jsou uvedena opatření, jež lze uvést v části DNSH do seznamu navržených opatření pro přizpůsobení se změně klimatu, resp. v části flexibilita, demontovatelnost, recyklovatelnost, adaptabilita objektu.</t>
  </si>
  <si>
    <t>Celkový maximální počet bodů v environmentální oblasti je 33. Povinné minimum je 10.</t>
  </si>
  <si>
    <t>V těchto buňkách provede žadatel zadání bodů a zdroje údajů (POZOR! někdy je nutné použít místo desetinné čárky tečku)</t>
  </si>
  <si>
    <t>V těchto buňkách provede hodnotitel zadání bodů a komentář (POZOR! někdy je nutné použít místo desetinné čárky tečku)</t>
  </si>
  <si>
    <t>komentář hodnotitele</t>
  </si>
  <si>
    <t>zdroj</t>
  </si>
  <si>
    <t>pozn. pro hodnotitele</t>
  </si>
  <si>
    <t>1. Nakládání s vodami</t>
  </si>
  <si>
    <t>(0 - 4 body)</t>
  </si>
  <si>
    <t xml:space="preserve"> 	1. 1 Nakládání se srážkovou vodou</t>
  </si>
  <si>
    <r>
      <t>a.</t>
    </r>
    <r>
      <rPr>
        <i/>
        <sz val="7"/>
        <color theme="1"/>
        <rFont val="Times New Roman"/>
        <family val="1"/>
        <charset val="238"/>
      </rPr>
      <t> </t>
    </r>
    <r>
      <rPr>
        <i/>
        <sz val="11"/>
        <color theme="1"/>
        <rFont val="Calibri"/>
        <family val="2"/>
        <charset val="238"/>
        <scheme val="minor"/>
      </rPr>
      <t>Akumulace, Využití na zálivku a/nebo splachování (využití srážkové vody)</t>
    </r>
  </si>
  <si>
    <t>Podmínka udělení 1,6 bodu je splnění – 100 % běžného srážkového úhrnu je akumulováno a využito</t>
  </si>
  <si>
    <t>zpráva v projektové dokumentaci (PD) v části vodovod a kanalizace</t>
  </si>
  <si>
    <t>posuzuje se zastavěná plocha + plochy na stejném pozemku a plochy, které jsou předmětem výstavby, kromě pozemků, přes které vedou pouze přípojky sítí</t>
  </si>
  <si>
    <t>b. Extenzivní se zvýšenou akumulací dešťové vody a polointenzivní [15] zelená střecha na objektu</t>
  </si>
  <si>
    <t>Podmínka udělení 0,8 bodu: min. 0,3 půdorysné plochy všech šikmých i plochých střech</t>
  </si>
  <si>
    <t>PD: Souhrnná technická zpráva; Technická zpráva; koordinační situace</t>
  </si>
  <si>
    <t>[15]Polointenzivní střech splňuje následující parametry – mocnost vegetačního souvrství 150–350 mm, zajištěna zálivka mimo vodovodní řad.</t>
  </si>
  <si>
    <t>1.2 Využití šedých vod</t>
  </si>
  <si>
    <t xml:space="preserve"> Šedá voda dle zákona 258/2000, Sb., o veřejném zdraví, par. 3, odst.7 - Užitkovou vodou se rozumí srážková nebo šedá voda, která je upravena a hygienicky zabezpečena. Šedou vodou se rozumí odpadní voda z umyvadel, sprch a van. Užitkovou vodu lze využít pro splachování toalet a pisoárů, praní, úklid, mytí vozidel, závlahu, vodní prvky nebo kropení komunikací. Prováděcí právní předpis určí vyžadovanou míru úpravy a hygienického zabezpečení a způsob jeho prokázání.</t>
  </si>
  <si>
    <r>
      <t>c.</t>
    </r>
    <r>
      <rPr>
        <i/>
        <sz val="7"/>
        <color theme="1"/>
        <rFont val="Times New Roman"/>
        <family val="1"/>
        <charset val="238"/>
      </rPr>
      <t> </t>
    </r>
    <r>
      <rPr>
        <i/>
        <sz val="11"/>
        <color theme="1"/>
        <rFont val="Calibri"/>
        <family val="2"/>
        <charset val="238"/>
        <scheme val="minor"/>
      </rPr>
      <t>Na splachování</t>
    </r>
  </si>
  <si>
    <t>Podmínka udělení 1,6 bodu – 100% šedé vody vzniklé v objektu je akumulováno a využito</t>
  </si>
  <si>
    <t>zpráva v PD v části vodovod a kanalizace</t>
  </si>
  <si>
    <t>šedá voda je jímána ze sprch, van a umyvadel</t>
  </si>
  <si>
    <t>2. Tepelný komfort, v tom</t>
  </si>
  <si>
    <t>2.1  Ochrana proti přehřívání budovy</t>
  </si>
  <si>
    <r>
      <t>a.</t>
    </r>
    <r>
      <rPr>
        <i/>
        <sz val="7"/>
        <color theme="1"/>
        <rFont val="Times New Roman"/>
        <family val="1"/>
        <charset val="238"/>
      </rPr>
      <t> </t>
    </r>
    <r>
      <rPr>
        <i/>
        <sz val="11"/>
        <color theme="1"/>
        <rFont val="Calibri"/>
        <family val="2"/>
        <charset val="238"/>
        <scheme val="minor"/>
      </rPr>
      <t>Venkovní žaluzie</t>
    </r>
  </si>
  <si>
    <t>Podmínka udělení 1 bodu – 70 % oken na východní, jižní a západní straně objektu mají úplné stínění jedním z uvedených způsobů nebo jejich kombinací</t>
  </si>
  <si>
    <t>PD: Souhrnná technická zpráva; Technická zpráva; pohledy; půdorysy</t>
  </si>
  <si>
    <t>[17] Hloubka vyložení v poměru výška okna ku hloubka balkonu/markýzy 1/0,68 +- 10 %. 
[18] velký opadavý listnatý strom výsadbová velikost 16/18 do vzdálenosti 10 m od jižní, východní, západní fasády na každých 100 m2 fasády.</t>
  </si>
  <si>
    <t>b. Pevné slunolamy – např. vnější markýzy, balkony [17] (účinné pro orientaci směrem na jih). Případně pro orientaci V a Z jsou vhodnější boční žebra.</t>
  </si>
  <si>
    <t>c. Vegetační stínění [18]</t>
  </si>
  <si>
    <r>
      <t>2.2</t>
    </r>
    <r>
      <rPr>
        <b/>
        <sz val="7"/>
        <color theme="1"/>
        <rFont val="Times New Roman"/>
        <family val="1"/>
        <charset val="238"/>
      </rPr>
      <t xml:space="preserve"> </t>
    </r>
    <r>
      <rPr>
        <b/>
        <i/>
        <sz val="11"/>
        <color theme="1"/>
        <rFont val="Calibri"/>
        <family val="2"/>
        <charset val="238"/>
        <scheme val="minor"/>
      </rPr>
      <t>Redukce tepleného ostrova</t>
    </r>
  </si>
  <si>
    <t>a. Stínění a povrch zpevněných ploch na pozemku [19]</t>
  </si>
  <si>
    <t>Podmínka udělení 1 bodu redukce je zajištěna jedním z uvedených způsobů nebo jejich kombinací</t>
  </si>
  <si>
    <t>Technický list výrobku nebo příslib/požadavek v PD - technická zpráva</t>
  </si>
  <si>
    <t>[19] Min. 50 % zpevněných ploch je stíněno vegetací (nebo bude stíněno v horizontu 10 let po vzrůstu vegetace), architektonickými prvky, technickým zařízením nebo jsou využity materiály s odrazivostí SRI min. 0,33, nebo mají zpevněné plochy koeficient odtoku max. 0,7
Sluneční odrazivost SRI (Solar Reflectance Index). Více viz. záložka SRI.</t>
  </si>
  <si>
    <r>
      <t>b.</t>
    </r>
    <r>
      <rPr>
        <i/>
        <sz val="7"/>
        <color theme="1"/>
        <rFont val="Times New Roman"/>
        <family val="1"/>
        <charset val="238"/>
      </rPr>
      <t> </t>
    </r>
    <r>
      <rPr>
        <i/>
        <sz val="11"/>
        <color theme="1"/>
        <rFont val="Calibri"/>
        <family val="2"/>
        <charset val="238"/>
        <scheme val="minor"/>
      </rPr>
      <t>Povrch střech je z 75 % tvořen zelenou střechou</t>
    </r>
  </si>
  <si>
    <r>
      <t>c.</t>
    </r>
    <r>
      <rPr>
        <i/>
        <sz val="7"/>
        <color theme="1"/>
        <rFont val="Times New Roman"/>
        <family val="1"/>
        <charset val="238"/>
      </rPr>
      <t> </t>
    </r>
    <r>
      <rPr>
        <i/>
        <sz val="11"/>
        <color theme="1"/>
        <rFont val="Calibri"/>
        <family val="2"/>
        <charset val="238"/>
        <scheme val="minor"/>
      </rPr>
      <t>Povrch střech je z 75 % tvořen materiálem s min. odrazivostí 82 u ploché střechy do 5°, s min. odrazivostí 39 u šikmé střechy nad 5°</t>
    </r>
  </si>
  <si>
    <r>
      <t xml:space="preserve">2.3 </t>
    </r>
    <r>
      <rPr>
        <b/>
        <sz val="11"/>
        <color theme="1"/>
        <rFont val="Calibri"/>
        <family val="2"/>
        <charset val="238"/>
        <scheme val="minor"/>
      </rPr>
      <t>Tepelný komfort v letním a zimním období</t>
    </r>
  </si>
  <si>
    <t>a. Maximální výpočtová teplota vzduchu &lt;27 stupňů Celsia ve výpočtové místnosti (minimálně jedna výpočtová na každých max. 30 místností jedna výpočtová místnost). Posouzení se provede dle ČSN 730540/2:2011.</t>
  </si>
  <si>
    <t>max 2 body při splnění obou zmíněných požadavků</t>
  </si>
  <si>
    <t>Výpočet tepelné stability kritické místnosti, nebo příslib/požadavek v PD - technická zpráva</t>
  </si>
  <si>
    <t>Při splnění jedné podmínky je přiřazen 1 bod.</t>
  </si>
  <si>
    <r>
      <t>d. Podmínky v zimním období musí být v souladu s normou ČSN 73 0540-2 -</t>
    </r>
    <r>
      <rPr>
        <sz val="10.5"/>
        <color rgb="FF11111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pokles výsledné teploty v místnosti s nejvyšším průměrným součinitelem prostupu tepla nesmí překročit 3 stupně Celsia.</t>
    </r>
  </si>
  <si>
    <t>3. LCC, údržba, odpady</t>
  </si>
  <si>
    <t>(0 - 9 bodů)</t>
  </si>
  <si>
    <t>3.1 Systém Měření a Regulace pro snížení potřeby provozních energií</t>
  </si>
  <si>
    <t>Systém splňuje některé z následujících charakteristik. Za každou ze splněných charakteristik 0,5 bodu.</t>
  </si>
  <si>
    <t>umožňuje predikci spotřeb základních energií</t>
  </si>
  <si>
    <t>Popis v PD, souhrnná technická zpráva, zpráva část MaR.
Plán údržby a oprav je požadován jako součást projektové dokumentace k provedení stavby/tendrové dokumentace v úrovni struktury dokumentu, tj. uvedení oblastí, kterých se bude popis týkat a zároveň je v zadávací/tendrové dokumentaci uveden požadavek na zhotovitele díla, aby plán údržby a oprav ve vytvořené struktuře byl součástí dokumentace skutečného provedení.</t>
  </si>
  <si>
    <t>[20]Časový krok odečtu a ukládání dat je vhodný pro vodu, plyn a teplo v 1hodinovém intervalu a následně agregovat do denních, měsíčních a ročních spotřeb. Mimo jiné hodinový krok pomůže případně odhalit havárie, tj. např. únik vody. Pro elektrickou energii je vhodný časový krok 15minutový, neboť v těchto intervalech se bude zúčtovávat elektrická energie např. pro komunitní energetiku.</t>
  </si>
  <si>
    <t>lze zobrazit parametry vnitřního prostředí v hodnocených jednotkách či jejich částech</t>
  </si>
  <si>
    <t>kromě jednotek lze zobrazit i spotřeby společných prostor bytového domu</t>
  </si>
  <si>
    <r>
      <t>§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Calibri"/>
        <family val="2"/>
        <charset val="238"/>
        <scheme val="minor"/>
      </rPr>
      <t>umožňuje regulaci parametrů tepelně upravovaného vnitřního prostředí</t>
    </r>
  </si>
  <si>
    <t>data spotřeby jsou přístupná přes internet</t>
  </si>
  <si>
    <t>existuje přehled o všech spotřebovávaných vstupních energiích a vodě [20]</t>
  </si>
  <si>
    <t>3.2 Plán údržby a oprav – zpracování je zahrnuto v projektu = 2 body</t>
  </si>
  <si>
    <t>3.3. Zpracování LCC analýzy</t>
  </si>
  <si>
    <t>Získání 2 bodu a naplnění požadavků se prokazuje existencí dokumentů, které vhodnou a dostatečnou formou prezentují náklady životního cyklu a jsou zpracovány odborným způsobem. V optimálním případě je LCC analýza podložena softwarovým modelem. LCC analýza musí postihovat fáze výstavby a provozu. Zahrnutí konce životního cyklu je nepovinné.</t>
  </si>
  <si>
    <t>LCC analýza</t>
  </si>
  <si>
    <t>[21] výdaje vyplývající z vlastnictví budovy a vznikají bez ohledu na to, zda je budova provozována, či nikoli. Řadí se sem především daň z pozemku, daň z nemovitosti, náklady na pojištění a náklady na správu.</t>
  </si>
  <si>
    <t>V analýze musí být identifikovány všechny významné výdajové a příjmové položky. LCC analýza musí povinně obsahovat následující:</t>
  </si>
  <si>
    <t>náklady na výstavbu;</t>
  </si>
  <si>
    <t>náklady na energie a vodu;</t>
  </si>
  <si>
    <t>náklady administrativní [21];</t>
  </si>
  <si>
    <t>náklady odpadového hospodářství.</t>
  </si>
  <si>
    <r>
      <t>3.4</t>
    </r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Měření spotřeb / energetický management</t>
    </r>
  </si>
  <si>
    <t>V případě centrálního systému vytápění/chlazení bude u každé jednotky měřena spotřeba tepla/chladu v 1 hodinovém kroku a data budou centrálně ukládána = 2 body</t>
  </si>
  <si>
    <t>Popis v PD, souhrnná technická zpráva, zpráva část MaR.</t>
  </si>
  <si>
    <r>
      <t>4.</t>
    </r>
    <r>
      <rPr>
        <b/>
        <sz val="14"/>
        <color rgb="FF548DD4"/>
        <rFont val="Times New Roman"/>
        <family val="1"/>
        <charset val="238"/>
      </rPr>
      <t xml:space="preserve"> </t>
    </r>
    <r>
      <rPr>
        <b/>
        <sz val="14"/>
        <color rgb="FF548DD4"/>
        <rFont val="Calibri"/>
        <family val="2"/>
        <charset val="238"/>
        <scheme val="minor"/>
      </rPr>
      <t>Lokalita, doprava</t>
    </r>
  </si>
  <si>
    <t>4.1 Dostupnost základní a mateřské školy (1 bod)</t>
  </si>
  <si>
    <t>(do 1 km docházkové vzdálenosti nebo 30 minut veřejnou dopravou)</t>
  </si>
  <si>
    <t>Zakres do map</t>
  </si>
  <si>
    <t>hodnotí se oboje, tj. MŠ i ZŠ</t>
  </si>
  <si>
    <t>4.2 Dostupnost veřejné dopravy – zastávka autobusu/tram/trolejbus (1 bod)</t>
  </si>
  <si>
    <t>(400 m docházková vzdálenost) nebo vlak/metro (1 km docházkové vzdálenosti)</t>
  </si>
  <si>
    <t>4.3 Šetrné formy dopravy</t>
  </si>
  <si>
    <t>sklepní kóje pro umístění kol, min. 2 m² na byt</t>
  </si>
  <si>
    <t>Max. 2 body při splnění 2 z uvedených charakteristik, 1 bod při splnění 1 charakteristiky</t>
  </si>
  <si>
    <t>PD - půdorysy, situace; technická zpráva části elektro-silnoproud</t>
  </si>
  <si>
    <t>odstavná stání na kola v blízkosti vstupního prostoru domu s možností dobíjení</t>
  </si>
  <si>
    <t>Garážová stání, s instalací dobíjení elektromobilů (min. 5 % stání, minimálně 1 stání);</t>
  </si>
  <si>
    <t>Instalace dobíjecích stanic pro odstavná parkovací stání (doprava v klidu)</t>
  </si>
  <si>
    <r>
      <t xml:space="preserve">5. </t>
    </r>
    <r>
      <rPr>
        <b/>
        <sz val="14"/>
        <color rgb="FF4F81BD"/>
        <rFont val="Calibri"/>
        <family val="2"/>
        <charset val="238"/>
        <scheme val="minor"/>
      </rPr>
      <t xml:space="preserve">Materiály </t>
    </r>
  </si>
  <si>
    <t>(0 - 1 bod)</t>
  </si>
  <si>
    <t>5.1 Bude rozpracován požadavek na využití materiálů použitých na výstavbu/stavební úpravy. Hodnocení povede k motivaci používat recyklované a recyklovatelné materiály s nízkou environmentální stopou.[22]</t>
  </si>
  <si>
    <t>Výkaz výměr</t>
  </si>
  <si>
    <t>[22] Projekty budov a stavební metody podporují oběhové hospodářství a s odkazem na normu ISO 2088756 nebo jiné normy pro posuzování demontovatelnosti nebo přizpůsobivosti budov zejména prokazují, že jsou navrženy tak, aby byly efektivnější, adaptabilnější, flexibilnější a demontovatelnější, s cílem umožnit opětovné použití a recyklaci.
[23] V případě rekonstrukce se bude jednat o materiály nově vnášené do stavby.
Členění a rozsah dle metodiky SBToolCZ: https://www.sbtool.cz/kriterium/a-dvm-vykaz-materialu-a-vyrobku-ab-vk-1/
a
kritéria: https://www.sbtool.cz/kriterium/e-cir-cirkularita-konstrukci-a-materialu-bd-vk-1/</t>
  </si>
  <si>
    <t>Prokázání bude provedeno výpočtem podílu obnovitelných (mo) a recyklovaných (mr) materiálů na celkové hmotnosti stavby (m)[23]. (mo+mr)/m &gt; 20%.</t>
  </si>
  <si>
    <r>
      <t>6.</t>
    </r>
    <r>
      <rPr>
        <b/>
        <sz val="14"/>
        <color rgb="FF548DD4"/>
        <rFont val="Times New Roman"/>
        <family val="1"/>
        <charset val="238"/>
      </rPr>
      <t> </t>
    </r>
    <r>
      <rPr>
        <b/>
        <sz val="14"/>
        <color rgb="FF548DD4"/>
        <rFont val="Calibri"/>
        <family val="2"/>
        <charset val="238"/>
        <scheme val="minor"/>
      </rPr>
      <t xml:space="preserve">Kvalita vnitřního prostředí </t>
    </r>
  </si>
  <si>
    <t>(0 - 8 bodů)</t>
  </si>
  <si>
    <r>
      <t xml:space="preserve">6.1 </t>
    </r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Odvětrání, vnitřní prostředí</t>
    </r>
  </si>
  <si>
    <t>Použití filtrů - systémy podporující větrání mají instalovány filtry F7</t>
  </si>
  <si>
    <t>2 body při splnění 2 z uvedených charakteristik</t>
  </si>
  <si>
    <t>PD - část VZT - technická zpráva nebo výkresy</t>
  </si>
  <si>
    <t>s doložením nárazové větrání Kuchyně, koupelna, WC, koupelna s WC (min.100, 50, 25, 70 m³/h)</t>
  </si>
  <si>
    <t>regulace systému větrání –jakýkoli systém regulace (ne nepřetržitý provoz)</t>
  </si>
  <si>
    <t>údržba systému větrání – podle návrhu projektanta a s doklady o údržbě</t>
  </si>
  <si>
    <r>
      <t>6.2</t>
    </r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Akustický komfort</t>
    </r>
  </si>
  <si>
    <t>konstrukce splní požadavky splnění s rezervou do 3 dB (u dveří s rezervou 1 dB) oproti požadavkům normy ČSN 73 0532 v obl. vzduchové neprůzvučnosti a kročejového hluku. Bude prokázáno akustickou studií.</t>
  </si>
  <si>
    <t>Splnění požadavků = 1 bod</t>
  </si>
  <si>
    <t>Akustická studie</t>
  </si>
  <si>
    <t xml:space="preserve"> 6.3. Bezbariérovost stavby</t>
  </si>
  <si>
    <t>Dispozice umožňuje dodatečnou výstavbu výtahu, jde-li o objekt o 2 nebo 3 nadzemních podlažích.</t>
  </si>
  <si>
    <t>Max. 3 body při splnění 2 z uvedených charakteristik,  1,5 bodu při splnění 1 charakteristiky</t>
  </si>
  <si>
    <t>PD - půdorysy</t>
  </si>
  <si>
    <t>Pokud v objektu je již výtah navržen, je první podmínka splněna.</t>
  </si>
  <si>
    <t>V rámci dispozice je uplatněn alespoň jeden upravitelný byt (tj. upravitelný na plnou bezbariérovost).</t>
  </si>
  <si>
    <t>Dům je vybaven prostorem pro odkládání kočárků a pomůcek pro usnadnění pohybu v min. velikosti 2 m² na každé 4 byty, lze řešit v rámci chodby.</t>
  </si>
  <si>
    <t>Dům je plně bezbariérový bez využití technických řešení (plná přístupnost do všech prostor domu na invalidním vozíku bez využití výtahů, plošin atd.)</t>
  </si>
  <si>
    <t>6.4 Koncentrace radonu</t>
  </si>
  <si>
    <t>Prostory splní při stanovené intenzitě větrání min. 0,3 h-1 u obytného prostoru/ 0,6 h-1 u pobytového prostoru požadavky na koncentraci radonu &lt;= 270 Bq/m³ (tj. dojde k min. 10% zlepšení oproti normovým požadavkům).</t>
  </si>
  <si>
    <t>1 bod při splnění požadavků</t>
  </si>
  <si>
    <t>Měření radonu a/nebo projektová dokumentace</t>
  </si>
  <si>
    <t>měření radonu v případě rekonstrukcí uvnitř budovy a návrh opatření
u novostavby - měření radonu v zemi a návrh opatření dle ČSN a vyhlášek</t>
  </si>
  <si>
    <r>
      <t xml:space="preserve">6.5 </t>
    </r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Studie denního osvětlení/oslunění – předložit ověření, že je splněno</t>
    </r>
  </si>
  <si>
    <t xml:space="preserve">Prosluněnost alespoň 1/3 obytných místností dle ČSN EN 17037 </t>
  </si>
  <si>
    <t>1 bod při splnění 1 z požadavků</t>
  </si>
  <si>
    <t>Studie proslunění a denního osvětlení</t>
  </si>
  <si>
    <t>Prosluněnost:
Prosluněnost se hodnotí dle ČSN EN 17037 a požadavek je stanoven tak, že min 1/3 plochy obytných místností musí být prosluněna.
Denní osvětlení:
Činitel denní osvětlenosti (D) se hodnotí dle ČSN EN 17 037 a požadavek je stanoven tak, že D ≥ 1,5%, alespoň v 50% kontrolních bodů.</t>
  </si>
  <si>
    <t>Hodnota činitele denní osvětlenosti 1,5 % a více ve dvou kontrolních bodech obytných místností dle ČSN EN 17037 .</t>
  </si>
  <si>
    <r>
      <t>7.</t>
    </r>
    <r>
      <rPr>
        <b/>
        <sz val="7"/>
        <color rgb="FF548DD4"/>
        <rFont val="Times New Roman"/>
        <family val="1"/>
        <charset val="238"/>
      </rPr>
      <t> </t>
    </r>
    <r>
      <rPr>
        <b/>
        <sz val="14"/>
        <color rgb="FF548DD4"/>
        <rFont val="Calibri"/>
        <family val="2"/>
        <charset val="238"/>
        <scheme val="minor"/>
      </rPr>
      <t>Ostatní</t>
    </r>
  </si>
  <si>
    <t>(0 -3 body)</t>
  </si>
  <si>
    <t>7.1 Participace</t>
  </si>
  <si>
    <t>Zápis z veřejného projednání</t>
  </si>
  <si>
    <t>Koncový uživatel objektu byl/bude aktivně účasten a seznámen s některou projektovou fází s možností ji ovlivnit (záměr, studie, projektová dokumentace)</t>
  </si>
  <si>
    <t>7.2 Kvalita výsadeb – výsadba velkých opadavých stromů (min. 1 na 100m² plochy pozemku)</t>
  </si>
  <si>
    <t>Výsadba velkých opadavých stromů (min. 1 na 100 m² plochy pozemku)</t>
  </si>
  <si>
    <t>2 body při splnění požadavků</t>
  </si>
  <si>
    <t>PD část sadové úpravy</t>
  </si>
  <si>
    <t>Nutné si udělat vlastní výpočet</t>
  </si>
  <si>
    <t>(0 - 33, minimum je 10 bodů)</t>
  </si>
  <si>
    <t>podmínka</t>
  </si>
  <si>
    <r>
      <t>[1]</t>
    </r>
    <r>
      <rPr>
        <sz val="9"/>
        <color theme="1"/>
        <rFont val="Calibri Light"/>
        <family val="2"/>
        <charset val="238"/>
      </rPr>
      <t xml:space="preserve"> Kompletní zpracování projektové dokumentace činí 15% z celkových předpokládaných investičních nákladů realizace stavby vypočtených ve finančním modelu v příloze č. 12 této výzvy. Kompletní zpracování projektové dokumentace znamená všechny projektové fáze tj. fáze studie, dokumentace pro územní řízení, stavební povolení, společné povolení nebo povolení záměru a dokumentace pro provedení stavby a výběr zhotovitele. Podle vypočítané výše x % nákladů na kompletní zpracování projektové dokumentace budou uděleny následující body: x &lt; </t>
    </r>
    <r>
      <rPr>
        <b/>
        <sz val="9"/>
        <color theme="1"/>
        <rFont val="Calibri Light"/>
        <family val="2"/>
        <charset val="238"/>
      </rPr>
      <t>8% = Velmi efektivní (5 bodů)</t>
    </r>
    <r>
      <rPr>
        <sz val="9"/>
        <color theme="1"/>
        <rFont val="Calibri Light"/>
        <family val="2"/>
        <charset val="238"/>
      </rPr>
      <t xml:space="preserve">,  </t>
    </r>
    <r>
      <rPr>
        <b/>
        <sz val="9"/>
        <color theme="1"/>
        <rFont val="Calibri Light"/>
        <family val="2"/>
        <charset val="238"/>
      </rPr>
      <t>10 % =&gt; x &gt;= 8 % = Efektivní (3 body)</t>
    </r>
    <r>
      <rPr>
        <sz val="9"/>
        <color theme="1"/>
        <rFont val="Calibri Light"/>
        <family val="2"/>
        <charset val="238"/>
      </rPr>
      <t xml:space="preserve"> , </t>
    </r>
    <r>
      <rPr>
        <b/>
        <sz val="9"/>
        <color theme="1"/>
        <rFont val="Calibri Light"/>
        <family val="2"/>
        <charset val="238"/>
      </rPr>
      <t>15 % =&gt; x &gt;= 10 % =  ne zcela efektivní (1bod)</t>
    </r>
    <r>
      <rPr>
        <sz val="9"/>
        <color theme="1"/>
        <rFont val="Calibri Light"/>
        <family val="2"/>
        <charset val="238"/>
      </rPr>
      <t xml:space="preserve">, </t>
    </r>
    <r>
      <rPr>
        <b/>
        <sz val="9"/>
        <color theme="1"/>
        <rFont val="Calibri Light"/>
        <family val="2"/>
        <charset val="238"/>
      </rPr>
      <t>neefektivní (neakceptovatelné) x &gt; 15%</t>
    </r>
    <r>
      <rPr>
        <sz val="9"/>
        <color theme="1"/>
        <rFont val="Calibri Light"/>
        <family val="2"/>
        <charset val="238"/>
      </rPr>
      <t xml:space="preserve">; při dílčím zadání pouze některé projektové fáze bude vypočítaná cena dané projektové fáze posouzena v souladu s </t>
    </r>
    <r>
      <rPr>
        <sz val="9"/>
        <color theme="1"/>
        <rFont val="Calibri"/>
        <family val="2"/>
        <charset val="238"/>
        <scheme val="minor"/>
      </rPr>
      <t>Pozemní a krajinářské stavby - Česká komora architektů (cka.cz)</t>
    </r>
  </si>
  <si>
    <t>Bodové hodnocení</t>
  </si>
  <si>
    <t>zkontroluj hodnotu dle pravidla výše</t>
  </si>
  <si>
    <t>Výpočet</t>
  </si>
  <si>
    <t>Výsledek = procentuální výše podílu nákladů na projektovou dokumentaci v rámci celkové ceny díla</t>
  </si>
  <si>
    <t>Dle předložené dokumentace</t>
  </si>
  <si>
    <t>Dle původní žádosti</t>
  </si>
  <si>
    <t>Cena projektové dokumentace a dalších služeb</t>
  </si>
  <si>
    <t>zadej</t>
  </si>
  <si>
    <t>Pozn: způsobilými náklady jsou všechny náklady do "momentu" zahájení stavby</t>
  </si>
  <si>
    <t>Předpokládané stavební náklady bez DPH</t>
  </si>
  <si>
    <t>Zdroj dat: Příloha č. 5 POPIS PROJEKTU</t>
  </si>
  <si>
    <t>V těchto buňkách provede žadatel zadání hodnot, zkontroluje administrátor MMR</t>
  </si>
  <si>
    <t>V těchto buňkách provede hodnotitel zadání hodnot</t>
  </si>
  <si>
    <t>Energeticky pasivní budova</t>
  </si>
  <si>
    <t>ZEB (Zero-emission building)</t>
  </si>
  <si>
    <t>Aktivní budova</t>
  </si>
  <si>
    <t>Výpočet v souladu se zákonem 406/2000 Sb., vyhláškou 264/2020 Sb., ČSN 730540-2:2011</t>
  </si>
  <si>
    <t>hodnocení</t>
  </si>
  <si>
    <t>SLEDOVANÝ UKAZATEL</t>
  </si>
  <si>
    <t>POŽADOVANÁ HODNOTA</t>
  </si>
  <si>
    <t>hodnoty ze zdroje informací</t>
  </si>
  <si>
    <t>vyhodnocení</t>
  </si>
  <si>
    <t>- vyžaduje nulové nebo velmi nízké množství energie</t>
  </si>
  <si>
    <t>Neprůvzdušnost obálky budovy při tlakovém rozdílu 50 Pa</t>
  </si>
  <si>
    <r>
      <t>n</t>
    </r>
    <r>
      <rPr>
        <vertAlign val="subscript"/>
        <sz val="11"/>
        <color theme="1"/>
        <rFont val="Calibri"/>
        <family val="2"/>
        <charset val="238"/>
        <scheme val="minor"/>
      </rPr>
      <t>50</t>
    </r>
    <r>
      <rPr>
        <sz val="11"/>
        <color theme="1"/>
        <rFont val="Calibri"/>
        <family val="2"/>
        <charset val="238"/>
        <scheme val="minor"/>
      </rPr>
      <t xml:space="preserve"> ≤ 0,6 h</t>
    </r>
    <r>
      <rPr>
        <vertAlign val="superscript"/>
        <sz val="11"/>
        <color theme="1"/>
        <rFont val="Calibri"/>
        <family val="2"/>
        <charset val="238"/>
        <scheme val="minor"/>
      </rPr>
      <t>-1</t>
    </r>
  </si>
  <si>
    <t>projektová dokumentace</t>
  </si>
  <si>
    <t>- produkuje nulové emise uhlíku z fosilních paliv na místě</t>
  </si>
  <si>
    <t>PENB</t>
  </si>
  <si>
    <t>Průměrný součinitel prostupu tepla</t>
  </si>
  <si>
    <r>
      <t>U</t>
    </r>
    <r>
      <rPr>
        <vertAlign val="subscript"/>
        <sz val="11"/>
        <color theme="1"/>
        <rFont val="Calibri"/>
        <family val="2"/>
        <charset val="238"/>
        <scheme val="minor"/>
      </rPr>
      <t>em</t>
    </r>
    <r>
      <rPr>
        <sz val="11"/>
        <color theme="1"/>
        <rFont val="Calibri"/>
        <family val="2"/>
        <charset val="238"/>
        <scheme val="minor"/>
      </rPr>
      <t xml:space="preserve"> ≤ 0,35 W/m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K, ale nejvýše U</t>
    </r>
    <r>
      <rPr>
        <vertAlign val="subscript"/>
        <sz val="11"/>
        <color theme="1"/>
        <rFont val="Calibri"/>
        <family val="2"/>
        <charset val="238"/>
        <scheme val="minor"/>
      </rPr>
      <t>em,rec</t>
    </r>
  </si>
  <si>
    <r>
      <t>zkontroluj U</t>
    </r>
    <r>
      <rPr>
        <vertAlign val="subscript"/>
        <sz val="11"/>
        <color theme="1"/>
        <rFont val="Calibri"/>
        <family val="2"/>
        <charset val="238"/>
        <scheme val="minor"/>
      </rPr>
      <t>em,rec</t>
    </r>
    <r>
      <rPr>
        <sz val="11"/>
        <color theme="1"/>
        <rFont val="Calibri"/>
        <family val="2"/>
        <charset val="238"/>
        <scheme val="minor"/>
      </rPr>
      <t xml:space="preserve"> zda není nižší než 0,35</t>
    </r>
  </si>
  <si>
    <t>- produkuje nulové nebo velmi nízké provozní emise skleníkových plynů</t>
  </si>
  <si>
    <t>Nejvyšší denní teplota vzduchu v místnosti v letním období (dle ČSN 730540-2)</t>
  </si>
  <si>
    <r>
      <t>Ɵ</t>
    </r>
    <r>
      <rPr>
        <vertAlign val="subscript"/>
        <sz val="11"/>
        <color theme="1"/>
        <rFont val="Calibri"/>
        <family val="2"/>
        <charset val="238"/>
        <scheme val="minor"/>
      </rPr>
      <t>Im</t>
    </r>
    <r>
      <rPr>
        <sz val="11"/>
        <color theme="1"/>
        <rFont val="Calibri"/>
        <family val="2"/>
        <charset val="238"/>
        <scheme val="minor"/>
      </rPr>
      <t xml:space="preserve"> ≤ 27 °C</t>
    </r>
  </si>
  <si>
    <t>posouzení nejvyšší teploty v kritické místnosti</t>
  </si>
  <si>
    <t>Maximální prahová hodnota pro energetickou náročnost budovy s nulovými emisemi musí být nejméně o 10 % nižší než prahová hodnota celkové spotřeby primární energie  stanovená pro budovy s téměř nulovou spotřebou energie, která je vypočtena v souladu se zákonem 406/2000 Sb., vyhláškou 264/2020 Sb., ČSN 730540-2:2011 a faktory primární energie (viz. níže).</t>
  </si>
  <si>
    <t>PENB + výpočet</t>
  </si>
  <si>
    <t>Měrná potřeba tepla na vytápění – průměrná výška budovy ≤ 4 m *</t>
  </si>
  <si>
    <r>
      <t>≤ 15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</t>
    </r>
  </si>
  <si>
    <t>Měrná potřeba tepla na vytápění – průměrná výška budovy ≥ 8 m *</t>
  </si>
  <si>
    <r>
      <t>≤ 20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</t>
    </r>
  </si>
  <si>
    <t>Celková roční spotřeba primární energie nové nebo renovované budovy s nulovými emisemi bude pokryta:</t>
  </si>
  <si>
    <t>projektová dokumentace a PENB</t>
  </si>
  <si>
    <t>Měrná potřeba tepla na vytápění dle průměrné výšky (kWh/m2rok)</t>
  </si>
  <si>
    <t>a) energií z obnovitelných zdrojů vyrobenou na místě nebo v blízkém okolí a splňující kritéria stanovená v článku 7 směrnice (EU) 2018/2001;</t>
  </si>
  <si>
    <t>Měrná potřeba energie na chlazení</t>
  </si>
  <si>
    <t>b) energií z obnovitelných zdrojů poskytnutou společenstvím pro obnovitelné zdroje ve smyslu článku 22 směrnice (EU) 2018/2001;</t>
  </si>
  <si>
    <t>Měrná spotřeba primární energie viz. níže (vytápění, chlazení, ohřev teplé vody, pomocná energie a osvětlení). Spotřebiče nejsou do výpočtu zahrnuty.</t>
  </si>
  <si>
    <r>
      <t>≤ 60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</t>
    </r>
  </si>
  <si>
    <t>c) energií z účinného systému dálkového vytápění a chlazení v souladu s čl. 26 odst. 1 směrnice (EU) 2023/1791 nebo</t>
  </si>
  <si>
    <t>d) energií ze zdrojů bez emisí uhlíku.</t>
  </si>
  <si>
    <t>Měrná spotřeba primární energie z neobnovitelných zdrojů</t>
  </si>
  <si>
    <r>
      <t>≤ 0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</t>
    </r>
  </si>
  <si>
    <r>
      <t>*Výsledek výpočtu měrné potřeby tepla na vytápění se zaokrouhluje na celé číslo. Požadavek na měrnou potřebu tepla na vytápění, u budov s průměrnou výškou mezi 4 m až 8 m, je definován lineární závislostí mezi body [4 m, 15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a] a [8 m, 20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a]. Výška budovy se vypočte jako vážený průměr výšky jednotlivých podlaží přes plochu jednotlivých podlaží.</t>
    </r>
  </si>
  <si>
    <t>Vážený průměr výšky podlaží</t>
  </si>
  <si>
    <t>Výpočet primární energie</t>
  </si>
  <si>
    <t>elektřina</t>
  </si>
  <si>
    <t>plyn</t>
  </si>
  <si>
    <t>kusové dřevo</t>
  </si>
  <si>
    <t>…</t>
  </si>
  <si>
    <t>…..</t>
  </si>
  <si>
    <t>Měrná potřeba tepla na vytápění</t>
  </si>
  <si>
    <r>
      <t xml:space="preserve">Požadavek = </t>
    </r>
    <r>
      <rPr>
        <sz val="11"/>
        <color theme="1"/>
        <rFont val="Calibri"/>
        <family val="2"/>
        <charset val="238"/>
      </rPr>
      <t xml:space="preserve">Σ </t>
    </r>
    <r>
      <rPr>
        <sz val="11"/>
        <color theme="1"/>
        <rFont val="Calibri"/>
        <family val="2"/>
        <charset val="238"/>
        <scheme val="minor"/>
      </rPr>
      <t>celková dodaná energie energonositele referenční budovy * faktor celkové primární energie [MWh/rok]</t>
    </r>
  </si>
  <si>
    <t>protokol referenční budovy</t>
  </si>
  <si>
    <r>
      <t xml:space="preserve">Návrh = </t>
    </r>
    <r>
      <rPr>
        <sz val="11"/>
        <color theme="1"/>
        <rFont val="Calibri"/>
        <family val="2"/>
        <charset val="238"/>
      </rPr>
      <t xml:space="preserve">Σ </t>
    </r>
    <r>
      <rPr>
        <sz val="11"/>
        <color theme="1"/>
        <rFont val="Calibri"/>
        <family val="2"/>
        <charset val="238"/>
        <scheme val="minor"/>
      </rPr>
      <t>celková dodaná energie energonositele hodnocené budovy * faktor celkové primární energie [MWh/rok]</t>
    </r>
  </si>
  <si>
    <t>&gt;10%</t>
  </si>
  <si>
    <t>Faktory primární energie[1]</t>
  </si>
  <si>
    <r>
      <t>[1]</t>
    </r>
    <r>
      <rPr>
        <sz val="10"/>
        <color theme="1"/>
        <rFont val="Calibri"/>
        <family val="2"/>
        <charset val="238"/>
        <scheme val="minor"/>
      </rPr>
      <t xml:space="preserve"> https://www.mpo.gov.cz/cz/energetika/energeticka-ucinnost/stanovisko-ministerstva-prumyslu-a-obchodu-k-vypoctu-spotreby-primarni-energie-v-energetickem-posudku--276396/ nebo aktuální uveřejněné hodnoty na stránkách Ministerstva průmyslu a obchodu.</t>
    </r>
  </si>
  <si>
    <t>Doporučené doklady, dle relevantnosti</t>
  </si>
  <si>
    <t>V těchto buňkách provede hodnotitel zaškrtnutí (nebo napíše PRAVDA) pokud je kritérium splněno</t>
  </si>
  <si>
    <t>stanovisko odboru památkové péče</t>
  </si>
  <si>
    <t>Pokud projekt vzešel z architektonické soutěže nebo je podporovanou aktivitou přímo architektonická soutěž, která přebere navrhovaná kritéria z této výzvy, má se skupina kritérií Kvalita architektonického a urbanistického řešení nebo jejich část za splněné.</t>
  </si>
  <si>
    <t>stanovisko odboru územního rozvoje/plánování</t>
  </si>
  <si>
    <t>stanovisko městského architekta</t>
  </si>
  <si>
    <t>Regulační plán nebo územní studie nebo ochranná památková zóna.</t>
  </si>
  <si>
    <t>Komentář:</t>
  </si>
  <si>
    <t>Komentář ke koordinaci i k souladu s charakterem lokality - popis od komise architektů</t>
  </si>
  <si>
    <t>V těchto buňkách provede žadatel  zadání hodnot, hodnotitel provede kontrolu</t>
  </si>
  <si>
    <t>Zdroj dat: výkresová dokumentace a vlastní měření (ideální je mít jako podklad DWG)</t>
  </si>
  <si>
    <r>
      <t xml:space="preserve">Využití </t>
    </r>
    <r>
      <rPr>
        <b/>
        <u/>
        <sz val="11"/>
        <color theme="4"/>
        <rFont val="Calibri"/>
        <family val="2"/>
        <charset val="238"/>
        <scheme val="minor"/>
      </rPr>
      <t>metodiky Pražské developerské společnosti</t>
    </r>
    <r>
      <rPr>
        <sz val="11"/>
        <color theme="1"/>
        <rFont val="Calibri"/>
        <family val="2"/>
        <charset val="238"/>
        <scheme val="minor"/>
      </rPr>
      <t>. poměr mezi PPP a HPP, který bude mimo zdůvodnitelné případy&gt; 0,7, dodržení mixu standardů a prostorových nároků bytů str.10</t>
    </r>
  </si>
  <si>
    <t>výpočet PPP</t>
  </si>
  <si>
    <t>výměra</t>
  </si>
  <si>
    <t>KOEFICIENT PRO VÝPOČET PPP</t>
  </si>
  <si>
    <t>započitatelná plocha</t>
  </si>
  <si>
    <t>Vyhodnocení</t>
  </si>
  <si>
    <t>č. bytu</t>
  </si>
  <si>
    <t>počet místností</t>
  </si>
  <si>
    <t>m2</t>
  </si>
  <si>
    <t>PPP-0 | NEPRONAJÍMATELNÉ PLOCHY</t>
  </si>
  <si>
    <t>CELKEM čistá plocha v m2</t>
  </si>
  <si>
    <t>Plochy konstrukcí</t>
  </si>
  <si>
    <t>byt č. 1</t>
  </si>
  <si>
    <t>1+kk</t>
  </si>
  <si>
    <t>Příklad vyplnění</t>
  </si>
  <si>
    <t>Plochy technického zařízení</t>
  </si>
  <si>
    <t>byt č. 2</t>
  </si>
  <si>
    <t>Plochy domovních komunikací</t>
  </si>
  <si>
    <t>byt č. 3</t>
  </si>
  <si>
    <t>Ostatní plochy</t>
  </si>
  <si>
    <t>byt č. 4</t>
  </si>
  <si>
    <t>PPP-1 | PRONAJÍMATELNÉ PLOCHY</t>
  </si>
  <si>
    <t>byt č. 5</t>
  </si>
  <si>
    <t>Plochy bytových jednotek</t>
  </si>
  <si>
    <t>byt č. 6</t>
  </si>
  <si>
    <t>Plochy komerčních jednotek</t>
  </si>
  <si>
    <t>byt č. 7</t>
  </si>
  <si>
    <t>Plochy ostatní (společné prostory, sklepní kóje, ad.)</t>
  </si>
  <si>
    <t>byt č. 8</t>
  </si>
  <si>
    <t>PPP-2 | OSTATNÍ PRONAJÍMATELNÉ PLOCHY</t>
  </si>
  <si>
    <t>byt č. 9</t>
  </si>
  <si>
    <t>Plochy lodžií, balkonů - plochy zastřešené, neuzavřené konstrukcí</t>
  </si>
  <si>
    <t>byt č. 10</t>
  </si>
  <si>
    <t>Plochy lodžií, balkonů - plochy nezastřešené, neuzavřené konstrukcí</t>
  </si>
  <si>
    <t>Terasy na terénu, ohraničené plochy</t>
  </si>
  <si>
    <t>Plochy parkovacích stání</t>
  </si>
  <si>
    <t>CELKEM</t>
  </si>
  <si>
    <t>..</t>
  </si>
  <si>
    <t>HPP</t>
  </si>
  <si>
    <t>podmínka PPP/HPP &gt; 70%</t>
  </si>
  <si>
    <t>….</t>
  </si>
  <si>
    <t>čisté plochy uvnitř celkem</t>
  </si>
  <si>
    <t>venkovní plochy parkovací stání</t>
  </si>
  <si>
    <t>zahrada</t>
  </si>
  <si>
    <r>
      <t xml:space="preserve">Typologický mix je popsán na str. 9 a 10 </t>
    </r>
    <r>
      <rPr>
        <b/>
        <sz val="11"/>
        <color theme="4"/>
        <rFont val="Calibri"/>
        <family val="2"/>
        <charset val="238"/>
        <scheme val="minor"/>
      </rPr>
      <t>metodiky Pražské developerské společnosti</t>
    </r>
    <r>
      <rPr>
        <sz val="11"/>
        <color theme="1"/>
        <rFont val="Calibri"/>
        <family val="2"/>
        <charset val="238"/>
        <scheme val="minor"/>
      </rPr>
      <t>, stanoví standardy bytů, jejich velikosti a počty ve zpracovávaném projektu. Pro různé objekty o malé velikosti je nutné přepočítat a poměr zohlednit odpovídajícím způsobem.</t>
    </r>
  </si>
  <si>
    <t>počet obytných místností</t>
  </si>
  <si>
    <t>M
min - max m2 ČPP</t>
  </si>
  <si>
    <t>B
min - max m2 ČPP</t>
  </si>
  <si>
    <t>S
min - max m2 ČPP</t>
  </si>
  <si>
    <t>pozn:</t>
  </si>
  <si>
    <t>S120 není pro vozíčkáře, ale pro osoby s omezenou pohyblivostí nebo orientací a přístup k němu musí splňovat požadavky na přístupnost, tedy musí být vybaven výtahem.</t>
  </si>
  <si>
    <t>23 - 32</t>
  </si>
  <si>
    <t>33 - 42</t>
  </si>
  <si>
    <t>32 - 38</t>
  </si>
  <si>
    <t>pozn k M:</t>
  </si>
  <si>
    <t>Minimální byt – standard M – Byty splňující minimální normové požadavky z hlediska prostorových nároků4. Jsou předpokládány krátkodobé nájmy a častější střídání nájemníků, čemuž budou odpovídat i nároky na jednoduché a odolné vybavení bytu z trvanlivých materiálů. Tyto byty lze sdružovat v rámci skupinového bydlení.</t>
  </si>
  <si>
    <t>[4] odchylka by neměla překročit +20% plochy na místnost a + 15% plochy  na byt jako celek</t>
  </si>
  <si>
    <t>42 - 52</t>
  </si>
  <si>
    <t>55 - 75</t>
  </si>
  <si>
    <t>52 - 65</t>
  </si>
  <si>
    <t>pozn k B:</t>
  </si>
  <si>
    <t>Bezbariérový byt – standard B – Byty splňující prostorové  požadavky na upravitelný byt5. Je předpokládán nájem osobami s pohybovým omezením, čemuž budou odpovídat nároky na prostor i vybavení bytu.</t>
  </si>
  <si>
    <t>52 - 64</t>
  </si>
  <si>
    <t>73 - 97</t>
  </si>
  <si>
    <t>64 - 75</t>
  </si>
  <si>
    <t>pozn k S:</t>
  </si>
  <si>
    <t>Standardní byt – standard S – Byty splňující nároky  na universální užívání vč. užívání osobami na vozíku  (standard otáčení 120 cm). Jsou předpokládány dlouhodobější nájmy.</t>
  </si>
  <si>
    <t>66 - 85</t>
  </si>
  <si>
    <t>85 - 115</t>
  </si>
  <si>
    <t>85 - 105</t>
  </si>
  <si>
    <t>Zastoupení velikostí jednotlivých bytů bude řešeno v souladu  s rozmezím uvedeným v tabulce</t>
  </si>
  <si>
    <t>pozn. sem se byty přenáší ze záložky EFE</t>
  </si>
  <si>
    <t>POŽADAVEK</t>
  </si>
  <si>
    <t>STAV</t>
  </si>
  <si>
    <t>HODNOCENÍ</t>
  </si>
  <si>
    <t>standard</t>
  </si>
  <si>
    <t>zastoupení standardu</t>
  </si>
  <si>
    <t>velikost bytů</t>
  </si>
  <si>
    <t>zastoupení velikosti</t>
  </si>
  <si>
    <t>počet bytů</t>
  </si>
  <si>
    <t>zastoupení velikostí v %</t>
  </si>
  <si>
    <t>M</t>
  </si>
  <si>
    <t>0 - 40 %</t>
  </si>
  <si>
    <t>1 + kk</t>
  </si>
  <si>
    <t>2 +kk</t>
  </si>
  <si>
    <t>3 + kk</t>
  </si>
  <si>
    <t>4 + kk</t>
  </si>
  <si>
    <t>5 - 30%</t>
  </si>
  <si>
    <t>S</t>
  </si>
  <si>
    <t>50 - 70%</t>
  </si>
  <si>
    <t>1 + kk, 1 + 1</t>
  </si>
  <si>
    <t>2 +kk, 2 + 1</t>
  </si>
  <si>
    <t>byt č. 11</t>
  </si>
  <si>
    <t>3 + kk, 3 + 1</t>
  </si>
  <si>
    <t>byt č. 12</t>
  </si>
  <si>
    <t>4 + kk, 4 + 1</t>
  </si>
  <si>
    <t>pozn.</t>
  </si>
  <si>
    <t>u menšího počtu bytů stačí splnit ZASTOUPENÍ STANDARDU</t>
  </si>
  <si>
    <t>V těchto buňkách provede hodnotitel zaškrtnutí pokud je kritérium splněno</t>
  </si>
  <si>
    <r>
      <t xml:space="preserve">Mj. např. stavba obsahuje závětří u vstupu, zádveří, společný sklad s prostorem cca 1 m2 na obyvatele, skladovací místnost na každý byt apod. Hodnocení komfortu uživatele je popsáno konkrétním vybavením, organizací i umístěním konkrétních místností, jež objekt má mít, a to na str. 12 metodiky </t>
    </r>
    <r>
      <rPr>
        <b/>
        <sz val="11"/>
        <color theme="4"/>
        <rFont val="Calibri"/>
        <family val="2"/>
        <charset val="238"/>
        <scheme val="minor"/>
      </rPr>
      <t>Pražské developerské společnosti</t>
    </r>
    <r>
      <rPr>
        <sz val="11"/>
        <color theme="1"/>
        <rFont val="Calibri"/>
        <family val="2"/>
        <charset val="238"/>
        <scheme val="minor"/>
      </rPr>
      <t>.</t>
    </r>
  </si>
  <si>
    <t>Popis od komise architektů</t>
  </si>
  <si>
    <t>Požadavky</t>
  </si>
  <si>
    <t>splněny</t>
  </si>
  <si>
    <t>nesplněny</t>
  </si>
  <si>
    <t>Klíčové body z metodiky Pražské developerské společnosti</t>
  </si>
  <si>
    <t>Společné prostory domu</t>
  </si>
  <si>
    <t>Domovní komunikace:</t>
  </si>
  <si>
    <t xml:space="preserve">Sdílené prostory: </t>
  </si>
  <si>
    <t>Sklepy a skladovací prostory:</t>
  </si>
  <si>
    <t xml:space="preserve">Důraz bude kladen na vybudování kvalitních společných prostor v exteriéru pro pobyt obyvatel budovy, a to v místech, kde to bude možné. Společné prostory v interiéru budou navrženy s důrazem na pobytovou kvalitu, větrání, přirozené světlo, přehlednost  a přístupnost. U společných prostor bude kladen zvláštní důraz na mechanickou odolnost, otěruvzdornost a snadnou údržbu použitých materiálů a technologií. Společné prostory budou podporovat příležitostný kontakt  a setkávání obyvatel domu. Všechny společné prostory budou bezbariérově přístupné. </t>
  </si>
  <si>
    <r>
      <t xml:space="preserve">Bude kladen důraz na vytvoření vhodného </t>
    </r>
    <r>
      <rPr>
        <b/>
        <sz val="11"/>
        <color theme="1"/>
        <rFont val="Calibri"/>
        <family val="2"/>
        <charset val="238"/>
        <scheme val="minor"/>
      </rPr>
      <t>závětří</t>
    </r>
    <r>
      <rPr>
        <sz val="11"/>
        <color theme="1"/>
        <rFont val="Calibri"/>
        <family val="2"/>
        <charset val="238"/>
        <scheme val="minor"/>
      </rPr>
      <t xml:space="preserve"> u vstupu do domu. V případě společně užívaného vstupu do budovy, budou </t>
    </r>
    <r>
      <rPr>
        <b/>
        <sz val="11"/>
        <color theme="1"/>
        <rFont val="Calibri"/>
        <family val="2"/>
        <charset val="238"/>
        <scheme val="minor"/>
      </rPr>
      <t>zádveří a vstupní hala</t>
    </r>
    <r>
      <rPr>
        <sz val="11"/>
        <color theme="1"/>
        <rFont val="Calibri"/>
        <family val="2"/>
        <charset val="238"/>
        <scheme val="minor"/>
      </rPr>
      <t xml:space="preserve"> přiměřeně rozlehlé, umožňující dostatečně dlouhou nášlapnou </t>
    </r>
    <r>
      <rPr>
        <b/>
        <sz val="11"/>
        <color theme="1"/>
        <rFont val="Calibri"/>
        <family val="2"/>
        <charset val="238"/>
        <scheme val="minor"/>
      </rPr>
      <t>čistící zónu</t>
    </r>
    <r>
      <rPr>
        <sz val="11"/>
        <color theme="1"/>
        <rFont val="Calibri"/>
        <family val="2"/>
        <charset val="238"/>
        <scheme val="minor"/>
      </rPr>
      <t xml:space="preserve">. V domě se nepředpokládá umístění provozovny s recepcí ani ostrahou. Umístění schodiště a výtahu bude řešeno prostorově efektivně, například sdružením v rámci vertikálního komunikačního jádra. Výběr výtahu bude brát ohled zejména na trvanlivost výrobku, jednoduchost čištění a údržby a na úspory energie. V odůvodněných případech bude navržen výtah o rozměrech umožňujících pohodlné převážení jízdních kol a kočárků. Umístění výtahové šachty bude řešeno vzhledem k minimalizaci hluku a případným hlukovým zatížením přilehlých bytových prostor. Pro úklid společných částí domu bude v návaznosti na komunikační prostory navržena </t>
    </r>
    <r>
      <rPr>
        <b/>
        <sz val="11"/>
        <color theme="1"/>
        <rFont val="Calibri"/>
        <family val="2"/>
        <charset val="238"/>
        <scheme val="minor"/>
      </rPr>
      <t>úklidová komora</t>
    </r>
    <r>
      <rPr>
        <sz val="11"/>
        <color theme="1"/>
        <rFont val="Calibri"/>
        <family val="2"/>
        <charset val="238"/>
        <scheme val="minor"/>
      </rPr>
      <t>. Její umístění bude voleno s ohledem na dostupnost všech společných prostor domu.</t>
    </r>
  </si>
  <si>
    <r>
      <t xml:space="preserve">V domě bude umístěn </t>
    </r>
    <r>
      <rPr>
        <b/>
        <sz val="11"/>
        <color theme="1"/>
        <rFont val="Calibri"/>
        <family val="2"/>
        <charset val="238"/>
        <scheme val="minor"/>
      </rPr>
      <t>sklad kol a kočárků</t>
    </r>
    <r>
      <rPr>
        <sz val="11"/>
        <color theme="1"/>
        <rFont val="Calibri"/>
        <family val="2"/>
        <charset val="238"/>
        <scheme val="minor"/>
      </rPr>
      <t xml:space="preserve"> s možností jejich umytí. Sklad kol bude dimenzován na minimální počet jedno kolo na bytovou jednotku, ve vhodných případech bude  doplněno o druhé, které je možné umístit mimo dům. Pozn. v případě domu pro seniory není sklad kol a kočárků podmínkou.</t>
    </r>
  </si>
  <si>
    <r>
      <t xml:space="preserve">Ke každé bytové jednotce bude navržena </t>
    </r>
    <r>
      <rPr>
        <b/>
        <sz val="11"/>
        <color theme="1"/>
        <rFont val="Calibri"/>
        <family val="2"/>
        <charset val="238"/>
        <scheme val="minor"/>
      </rPr>
      <t>komora, sklepní  nebo skladovací kóje výměry min. 2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. </t>
    </r>
  </si>
  <si>
    <t xml:space="preserve">Odpadové hospodářství: </t>
  </si>
  <si>
    <t xml:space="preserve">Návrh umožní uživatelský komfort pro třídění a recyklaci  odpadu a zjednodušení nakládání s odpadem.  V návrhu bude dle potřeby umístěna společná popelnice na biologický odpad nebo kompost. Velikost a počet nádob na směsný  a tříděný odpad bude odpovídat počtu bytových jednotek. </t>
  </si>
  <si>
    <t>Sdílené prostory pro skupinové bydlení:</t>
  </si>
  <si>
    <t xml:space="preserve">Pro účely skupinového bydlení pro seniory nebo osoby  s asistenční službou lze navrhnout sdílenou denní obytnou  místnost s jídelnou a kuchyní, která bude užívaná výlučně  obyvateli sdružených v rámci navrženého skupinového bydlení. </t>
  </si>
  <si>
    <t>Potřebnost výstavby dostupnosti bydlení</t>
  </si>
  <si>
    <t xml:space="preserve">Podíl sociálního bydlení </t>
  </si>
  <si>
    <t>Hospodářsky a sociálně ohrožené území a Strukturálně postižený region</t>
  </si>
  <si>
    <t>V těchto buňkách provede žadatel zadání hodnot, hodnotitel provede kontrolu</t>
  </si>
  <si>
    <t>Podmínka</t>
  </si>
  <si>
    <t>body</t>
  </si>
  <si>
    <t>Zadejte obec:</t>
  </si>
  <si>
    <t>&lt;10 % plochy určené pro sociální byty</t>
  </si>
  <si>
    <t xml:space="preserve">&gt;=10 a &lt;20 % plochy pro sociální byty </t>
  </si>
  <si>
    <t>vyberta kraj</t>
  </si>
  <si>
    <t>zadejte ORP</t>
  </si>
  <si>
    <t>počet bodů</t>
  </si>
  <si>
    <t xml:space="preserve">&gt;=20 % plochy pro sociální byty </t>
  </si>
  <si>
    <t>zkontroluj zda se jedná o strukturálně postižený region</t>
  </si>
  <si>
    <t>Hospodářsky a sociálně ohrožené území</t>
  </si>
  <si>
    <t>kraj název</t>
  </si>
  <si>
    <t>ORP název</t>
  </si>
  <si>
    <t xml:space="preserve"> počet bodů</t>
  </si>
  <si>
    <t>strukturálně postižený region</t>
  </si>
  <si>
    <t>Jihočeský</t>
  </si>
  <si>
    <t>Procentuální podíl sociálního bydlení</t>
  </si>
  <si>
    <t>Středočeský</t>
  </si>
  <si>
    <t>-</t>
  </si>
  <si>
    <t>České Budějovice</t>
  </si>
  <si>
    <t>Jihomoravský</t>
  </si>
  <si>
    <t>Celková čistá plocha bytů</t>
  </si>
  <si>
    <t>ze záložky EFE</t>
  </si>
  <si>
    <t>Plzeňský</t>
  </si>
  <si>
    <t>Horažďovice, Nepomuk, Sušice</t>
  </si>
  <si>
    <t>Český Krumlov</t>
  </si>
  <si>
    <t>Karlovarský</t>
  </si>
  <si>
    <t>sociální byty:</t>
  </si>
  <si>
    <t>Milevsko, Soběslav, Dačice, Blatná</t>
  </si>
  <si>
    <t>Jindřichův Hradec</t>
  </si>
  <si>
    <t>Královéhradecký</t>
  </si>
  <si>
    <t>Kraslice, Sokolov, Ostrov</t>
  </si>
  <si>
    <t>Kaplice</t>
  </si>
  <si>
    <t>Liberecký</t>
  </si>
  <si>
    <t>Ústecký</t>
  </si>
  <si>
    <t>Litvínov, Most, Rumburk, Děčín, Varnsdorf, Podbořany, Chomutov, Kadaň, Ústí nad Labem, Lovosice, Teplice, Žatec, Louny, Litoměřice</t>
  </si>
  <si>
    <t>Třeboň</t>
  </si>
  <si>
    <t>Moravskoslezský</t>
  </si>
  <si>
    <t>Tanvald, Frýdlant, Semily, Nový Bor</t>
  </si>
  <si>
    <t>Trhové Sviny</t>
  </si>
  <si>
    <t>Olomoucký</t>
  </si>
  <si>
    <t>Broumov, Dvůr Králové nad Labem</t>
  </si>
  <si>
    <t>Písek</t>
  </si>
  <si>
    <t>Pardubický</t>
  </si>
  <si>
    <t>Moravská Třebová, Česká Třebová, Svitavy, Králíky</t>
  </si>
  <si>
    <t>Tábor</t>
  </si>
  <si>
    <t>Praha</t>
  </si>
  <si>
    <t>Kraj Vysočina</t>
  </si>
  <si>
    <t>Moravské Budějovice, Pacov, Bystřice nad Pernštejnem, Telč, Světlá nad Sázavou, Náměšť nad Oslavou, Chotěboř, Třebíč</t>
  </si>
  <si>
    <t>Soběslav</t>
  </si>
  <si>
    <t>ano</t>
  </si>
  <si>
    <t>Veselí nad Moravou, Hodonín, Kyjov, Moravský Krumlov, Znojmo</t>
  </si>
  <si>
    <t>Prachatice</t>
  </si>
  <si>
    <t>Přerov, Jeseník, Šumperk, Konice, Mohelnice, Uničov, Lipník nad Bečvou, Zábřeh, Hranice, Šternberk</t>
  </si>
  <si>
    <t>Strakonice</t>
  </si>
  <si>
    <t>Karviná, Havířov, Orlová, Vítkov, Rýmařov, Krnov, Bruntál, Bohumín, Odry, Český Těšín</t>
  </si>
  <si>
    <t>Vimperk</t>
  </si>
  <si>
    <t>Vysočina</t>
  </si>
  <si>
    <t>Zlínský</t>
  </si>
  <si>
    <t>Bystřice pod Hostýnem, Kroměříž, Otrokovice, Holešov, Vsetín, Uherský Brod</t>
  </si>
  <si>
    <t>Dačice</t>
  </si>
  <si>
    <t>Blatná</t>
  </si>
  <si>
    <t>Vodňany</t>
  </si>
  <si>
    <t>Týn nad Vltavou</t>
  </si>
  <si>
    <t>Milevsko</t>
  </si>
  <si>
    <t>Brno</t>
  </si>
  <si>
    <t>Hustopeče</t>
  </si>
  <si>
    <t>Blansko</t>
  </si>
  <si>
    <t>Hodonín</t>
  </si>
  <si>
    <t>Šlapanice</t>
  </si>
  <si>
    <t>Pohořelice</t>
  </si>
  <si>
    <t>Slavkov u Brna</t>
  </si>
  <si>
    <t>Židlochovice</t>
  </si>
  <si>
    <t>Rosice</t>
  </si>
  <si>
    <t>Vyškov</t>
  </si>
  <si>
    <t>Znojmo</t>
  </si>
  <si>
    <t>Mikulov</t>
  </si>
  <si>
    <t>Ivančice</t>
  </si>
  <si>
    <t>Kyjov</t>
  </si>
  <si>
    <t>Tišnov</t>
  </si>
  <si>
    <t>Břeclav</t>
  </si>
  <si>
    <t>Veselí nad Moravou</t>
  </si>
  <si>
    <t>Boskovice</t>
  </si>
  <si>
    <t>Bučovice</t>
  </si>
  <si>
    <t>Kuřim</t>
  </si>
  <si>
    <t>Moravský Krumlov</t>
  </si>
  <si>
    <t>Karlovy Vary</t>
  </si>
  <si>
    <t>Mariánské Lázně</t>
  </si>
  <si>
    <t>Ostrov</t>
  </si>
  <si>
    <t>Aš</t>
  </si>
  <si>
    <t>Cheb</t>
  </si>
  <si>
    <t>Sokolov</t>
  </si>
  <si>
    <t>Kraslice</t>
  </si>
  <si>
    <t>Hradec Králové</t>
  </si>
  <si>
    <t>Vrchlabí</t>
  </si>
  <si>
    <t>Trutnov</t>
  </si>
  <si>
    <t>Jaroměř</t>
  </si>
  <si>
    <t>Jičín</t>
  </si>
  <si>
    <t>Hořice</t>
  </si>
  <si>
    <t>Náchod</t>
  </si>
  <si>
    <t>Nová Paka</t>
  </si>
  <si>
    <t>Nový Bydžov</t>
  </si>
  <si>
    <t>Broumov</t>
  </si>
  <si>
    <t>Kostelec nad Orlicí</t>
  </si>
  <si>
    <t>Dobruška</t>
  </si>
  <si>
    <t>Dvůr Králové nad Labem</t>
  </si>
  <si>
    <t>Rychnov nad Kněžnou</t>
  </si>
  <si>
    <t>Nové Město nad Metují</t>
  </si>
  <si>
    <t>Frýdlant</t>
  </si>
  <si>
    <t>Liberec</t>
  </si>
  <si>
    <t>Česká Lípa</t>
  </si>
  <si>
    <t>Tanvald</t>
  </si>
  <si>
    <t>Turnov</t>
  </si>
  <si>
    <t>Jablonec nad Nisou</t>
  </si>
  <si>
    <t>Nový Bor</t>
  </si>
  <si>
    <t>Jilemnice</t>
  </si>
  <si>
    <t>Semily</t>
  </si>
  <si>
    <t>Železný Brod</t>
  </si>
  <si>
    <t>Frýdek-Místek</t>
  </si>
  <si>
    <t>Ostrava</t>
  </si>
  <si>
    <t>Kopřivnice</t>
  </si>
  <si>
    <t>Nový Jičín</t>
  </si>
  <si>
    <t>Jablunkov</t>
  </si>
  <si>
    <t>Třinec</t>
  </si>
  <si>
    <t>Karviná</t>
  </si>
  <si>
    <t>Frýdlant nad Ostravicí</t>
  </si>
  <si>
    <t>Český Těšín</t>
  </si>
  <si>
    <t>Frenštát pod Radhoštěm</t>
  </si>
  <si>
    <t>Hlučín</t>
  </si>
  <si>
    <t>Bohumín</t>
  </si>
  <si>
    <t>Opava</t>
  </si>
  <si>
    <t>Havířov</t>
  </si>
  <si>
    <t>Bílovec</t>
  </si>
  <si>
    <t>Bruntál</t>
  </si>
  <si>
    <t>Odry</t>
  </si>
  <si>
    <t>Kravaře</t>
  </si>
  <si>
    <t>Orlová</t>
  </si>
  <si>
    <t>Krnov</t>
  </si>
  <si>
    <t>Rýmařov</t>
  </si>
  <si>
    <t>Vítkov</t>
  </si>
  <si>
    <t>Olomouc</t>
  </si>
  <si>
    <t>Prostějov</t>
  </si>
  <si>
    <t>Přerov</t>
  </si>
  <si>
    <t>Hranice</t>
  </si>
  <si>
    <t>Uničov</t>
  </si>
  <si>
    <t>Zábřeh</t>
  </si>
  <si>
    <t>Šumperk</t>
  </si>
  <si>
    <t>Lipník nad Bečvou</t>
  </si>
  <si>
    <t>Šternberk</t>
  </si>
  <si>
    <t>Litovel</t>
  </si>
  <si>
    <t>Mohelnice</t>
  </si>
  <si>
    <t>Jeseník</t>
  </si>
  <si>
    <t>Konice</t>
  </si>
  <si>
    <t>Pardubice</t>
  </si>
  <si>
    <t>Chrudim</t>
  </si>
  <si>
    <t>Holice</t>
  </si>
  <si>
    <t>Moravská Třebová</t>
  </si>
  <si>
    <t>Litomyšl</t>
  </si>
  <si>
    <t>Svitavy</t>
  </si>
  <si>
    <t>Přelouč</t>
  </si>
  <si>
    <t>Vysoké Mýto</t>
  </si>
  <si>
    <t>Polička</t>
  </si>
  <si>
    <t>Hlinsko</t>
  </si>
  <si>
    <t>Lanškroun</t>
  </si>
  <si>
    <t>Ústí nad Orlicí</t>
  </si>
  <si>
    <t>Česká Třebová</t>
  </si>
  <si>
    <t>Žamberk</t>
  </si>
  <si>
    <t>Králíky</t>
  </si>
  <si>
    <t>Plzeň</t>
  </si>
  <si>
    <t>Klatovy</t>
  </si>
  <si>
    <t>Tachov</t>
  </si>
  <si>
    <t>Rokycany</t>
  </si>
  <si>
    <t>Nýřany</t>
  </si>
  <si>
    <t>Stod</t>
  </si>
  <si>
    <t>Stříbro</t>
  </si>
  <si>
    <t>Sušice</t>
  </si>
  <si>
    <t>Domažlice</t>
  </si>
  <si>
    <t>Přeštice</t>
  </si>
  <si>
    <t>Kralovice</t>
  </si>
  <si>
    <t>Horažďovice</t>
  </si>
  <si>
    <t>Nepomuk</t>
  </si>
  <si>
    <t>Blovice</t>
  </si>
  <si>
    <t>Horšovský Týn</t>
  </si>
  <si>
    <t>Kladno</t>
  </si>
  <si>
    <t>Beroun</t>
  </si>
  <si>
    <t>Kolín</t>
  </si>
  <si>
    <t>Brandýs nad Labem-Stará Boleslav</t>
  </si>
  <si>
    <t>Mladá Boleslav</t>
  </si>
  <si>
    <t>Říčany</t>
  </si>
  <si>
    <t>Černošice</t>
  </si>
  <si>
    <t>Neratovice</t>
  </si>
  <si>
    <t>Slaný</t>
  </si>
  <si>
    <t>Nymburk</t>
  </si>
  <si>
    <t>Mělník</t>
  </si>
  <si>
    <t>Kutná Hora</t>
  </si>
  <si>
    <t>Benešov</t>
  </si>
  <si>
    <t>Příbram</t>
  </si>
  <si>
    <t>Český Brod</t>
  </si>
  <si>
    <t>Lysá nad Labem</t>
  </si>
  <si>
    <t>Kralupy nad Vltavou</t>
  </si>
  <si>
    <t>Rakovník</t>
  </si>
  <si>
    <t>Dobříš</t>
  </si>
  <si>
    <t>Čáslav</t>
  </si>
  <si>
    <t>Poděbrady</t>
  </si>
  <si>
    <t>Mnichovo Hradiště</t>
  </si>
  <si>
    <t>Hořovice</t>
  </si>
  <si>
    <t>Vlašim</t>
  </si>
  <si>
    <t>Sedlčany</t>
  </si>
  <si>
    <t>Votice</t>
  </si>
  <si>
    <t>Kadaň</t>
  </si>
  <si>
    <t>Litoměřice</t>
  </si>
  <si>
    <t>Chomutov</t>
  </si>
  <si>
    <t>Lovosice</t>
  </si>
  <si>
    <t>Roudnice nad Labem</t>
  </si>
  <si>
    <t>Most</t>
  </si>
  <si>
    <t>Ústí nad Labem</t>
  </si>
  <si>
    <t>Teplice</t>
  </si>
  <si>
    <t>Louny</t>
  </si>
  <si>
    <t>Podbořany</t>
  </si>
  <si>
    <t>Bílina</t>
  </si>
  <si>
    <t>Žatec</t>
  </si>
  <si>
    <t>Rumburk</t>
  </si>
  <si>
    <t>Děčín</t>
  </si>
  <si>
    <t>Litvínov</t>
  </si>
  <si>
    <t>Varnsdorf</t>
  </si>
  <si>
    <t>Třebíč</t>
  </si>
  <si>
    <t>Jihlava</t>
  </si>
  <si>
    <t>Žďár nad Sázavou</t>
  </si>
  <si>
    <t>Havlíčkův Brod</t>
  </si>
  <si>
    <t>Náměšť nad Oslavou</t>
  </si>
  <si>
    <t>Moravské Budějovice</t>
  </si>
  <si>
    <t>Velké Meziříčí</t>
  </si>
  <si>
    <t>Humpolec</t>
  </si>
  <si>
    <t>Nové Město na Moravě</t>
  </si>
  <si>
    <t>Pelhřimov</t>
  </si>
  <si>
    <t>Telč</t>
  </si>
  <si>
    <t>Světlá nad Sázavou</t>
  </si>
  <si>
    <t>Chotěboř</t>
  </si>
  <si>
    <t>Bystřice nad Pernštejnem</t>
  </si>
  <si>
    <t>Pacov</t>
  </si>
  <si>
    <t>Kroměříž</t>
  </si>
  <si>
    <t>Zlín</t>
  </si>
  <si>
    <t>Vsetín</t>
  </si>
  <si>
    <t>Uherské Hradiště</t>
  </si>
  <si>
    <t>Holešov</t>
  </si>
  <si>
    <t>Otrokovice</t>
  </si>
  <si>
    <t>Uherský Brod</t>
  </si>
  <si>
    <t>Valašské Klobouky</t>
  </si>
  <si>
    <t>Luhačovice</t>
  </si>
  <si>
    <t>Rožnov pod Radhoštěm</t>
  </si>
  <si>
    <t>Valašské Meziříčí</t>
  </si>
  <si>
    <t>Vizovice</t>
  </si>
  <si>
    <t>Bystřice pod Hostýnem</t>
  </si>
  <si>
    <t>Sluneční odrazivost</t>
  </si>
  <si>
    <t xml:space="preserve">požadavek vychází z požadavku z certifikace LEED V4: </t>
  </si>
  <si>
    <t>Heat island reduction | U.S. Green Building Council</t>
  </si>
  <si>
    <t>databáze výrobků v USA:</t>
  </si>
  <si>
    <t>CRRC Roof Directory</t>
  </si>
  <si>
    <t>příklad technického listu:</t>
  </si>
  <si>
    <t>Sarnafil® TS 77-20 E | Střešní hydroizolační fólie na bázi flexibilních polyolefinů | Sika CZ</t>
  </si>
  <si>
    <t>2097773797-alkorplan-bright.pdf</t>
  </si>
  <si>
    <t xml:space="preserve">zdroj: </t>
  </si>
  <si>
    <t>49983.pdf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</si>
</sst>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  <numFmt numFmtId="165" formatCode="0.0"/>
  </numFmts>
  <fonts count="5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theme="1"/>
      <name val="Segoe U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7"/>
      <color rgb="FF548DD4"/>
      <name val="Times New Roman"/>
      <family val="1"/>
      <charset val="238"/>
    </font>
    <font>
      <sz val="7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i/>
      <sz val="7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Wingdings"/>
      <charset val="2"/>
    </font>
    <font>
      <b/>
      <sz val="11"/>
      <color rgb="FF1F497D"/>
      <name val="Calibri"/>
      <family val="2"/>
      <charset val="238"/>
      <scheme val="minor"/>
    </font>
    <font>
      <b/>
      <i/>
      <sz val="11"/>
      <color rgb="FF1F497D"/>
      <name val="Calibri"/>
      <family val="2"/>
      <charset val="238"/>
      <scheme val="minor"/>
    </font>
    <font>
      <b/>
      <sz val="7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1F497D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.5"/>
      <color rgb="FF111111"/>
      <name val="Calibri"/>
      <family val="2"/>
      <charset val="238"/>
      <scheme val="minor"/>
    </font>
    <font>
      <b/>
      <sz val="14"/>
      <color rgb="FF548DD4"/>
      <name val="Calibri"/>
      <family val="2"/>
      <charset val="238"/>
      <scheme val="minor"/>
    </font>
    <font>
      <b/>
      <sz val="14"/>
      <color rgb="FF548DD4"/>
      <name val="Times New Roman"/>
      <family val="1"/>
      <charset val="238"/>
    </font>
    <font>
      <b/>
      <sz val="14"/>
      <color rgb="FF4F81BD"/>
      <name val="Calibri"/>
      <family val="2"/>
      <charset val="238"/>
      <scheme val="minor"/>
    </font>
    <font>
      <b/>
      <sz val="16"/>
      <color rgb="FF548DD4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rgb="FF1F497D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9"/>
      <color theme="1"/>
      <name val="Calibri Light"/>
      <family val="2"/>
      <charset val="238"/>
    </font>
    <font>
      <sz val="9"/>
      <color theme="1"/>
      <name val="Calibri Light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9"/>
      <color theme="1"/>
      <name val="Calibri Light"/>
      <family val="2"/>
      <charset val="238"/>
    </font>
    <font>
      <b/>
      <sz val="11"/>
      <color rgb="FF000000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u/>
      <sz val="11"/>
      <color theme="4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9"/>
      <color rgb="FFFFFFFF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92D05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u/>
      <sz val="11"/>
      <color theme="8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b/>
      <sz val="11"/>
      <color rgb="FF242424"/>
      <name val="Aptos Narrow"/>
      <charset val="1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8" tint="0.59999389629810485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ck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rgb="FF000000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ck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4" fontId="30" fillId="0" borderId="0" applyFont="0" applyFill="0" applyBorder="0" applyAlignment="0" applyProtection="0"/>
    <xf numFmtId="9" fontId="30" fillId="0" borderId="0" applyFont="0" applyFill="0" applyBorder="0" applyAlignment="0" applyProtection="0"/>
  </cellStyleXfs>
  <cellXfs count="33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0" borderId="0" xfId="1" applyAlignment="1">
      <alignment vertical="center"/>
    </xf>
    <xf numFmtId="0" fontId="12" fillId="0" borderId="0" xfId="0" applyFont="1" applyAlignment="1">
      <alignment horizontal="left" vertical="center" indent="15"/>
    </xf>
    <xf numFmtId="0" fontId="13" fillId="0" borderId="0" xfId="0" applyFont="1" applyAlignment="1">
      <alignment vertical="center"/>
    </xf>
    <xf numFmtId="0" fontId="0" fillId="0" borderId="2" xfId="0" applyBorder="1"/>
    <xf numFmtId="0" fontId="1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0" fontId="1" fillId="0" borderId="2" xfId="0" applyFont="1" applyBorder="1"/>
    <xf numFmtId="0" fontId="6" fillId="0" borderId="2" xfId="0" applyFont="1" applyBorder="1"/>
    <xf numFmtId="0" fontId="21" fillId="0" borderId="2" xfId="0" applyFont="1" applyBorder="1"/>
    <xf numFmtId="0" fontId="18" fillId="0" borderId="2" xfId="0" applyFont="1" applyBorder="1"/>
    <xf numFmtId="0" fontId="20" fillId="3" borderId="2" xfId="0" applyFont="1" applyFill="1" applyBorder="1"/>
    <xf numFmtId="0" fontId="0" fillId="0" borderId="0" xfId="0" applyAlignment="1">
      <alignment horizontal="center" wrapText="1"/>
    </xf>
    <xf numFmtId="0" fontId="0" fillId="3" borderId="2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9" fillId="0" borderId="5" xfId="0" applyFont="1" applyBorder="1" applyAlignment="1">
      <alignment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2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1" fillId="0" borderId="5" xfId="0" applyFont="1" applyBorder="1" applyAlignment="1">
      <alignment vertical="center"/>
    </xf>
    <xf numFmtId="0" fontId="9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23" fillId="4" borderId="3" xfId="0" applyFont="1" applyFill="1" applyBorder="1" applyAlignment="1">
      <alignment vertical="center"/>
    </xf>
    <xf numFmtId="0" fontId="0" fillId="4" borderId="4" xfId="0" applyFill="1" applyBorder="1"/>
    <xf numFmtId="0" fontId="26" fillId="0" borderId="11" xfId="0" applyFont="1" applyBorder="1" applyAlignment="1">
      <alignment vertical="center"/>
    </xf>
    <xf numFmtId="0" fontId="27" fillId="0" borderId="12" xfId="0" applyFont="1" applyBorder="1"/>
    <xf numFmtId="0" fontId="28" fillId="0" borderId="13" xfId="0" applyFont="1" applyBorder="1" applyAlignment="1">
      <alignment vertical="center"/>
    </xf>
    <xf numFmtId="0" fontId="28" fillId="0" borderId="8" xfId="0" applyFont="1" applyBorder="1" applyAlignment="1">
      <alignment vertical="center"/>
    </xf>
    <xf numFmtId="0" fontId="29" fillId="0" borderId="0" xfId="0" applyFont="1"/>
    <xf numFmtId="0" fontId="6" fillId="0" borderId="0" xfId="0" applyFont="1" applyAlignment="1">
      <alignment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6" borderId="0" xfId="0" applyFill="1"/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/>
    <xf numFmtId="0" fontId="0" fillId="7" borderId="0" xfId="0" applyFill="1"/>
    <xf numFmtId="0" fontId="0" fillId="0" borderId="13" xfId="0" applyBorder="1" applyAlignment="1">
      <alignment horizontal="center"/>
    </xf>
    <xf numFmtId="0" fontId="20" fillId="0" borderId="2" xfId="0" applyFont="1" applyBorder="1"/>
    <xf numFmtId="0" fontId="37" fillId="0" borderId="0" xfId="0" applyFont="1"/>
    <xf numFmtId="9" fontId="0" fillId="0" borderId="2" xfId="3" applyFont="1" applyBorder="1"/>
    <xf numFmtId="0" fontId="0" fillId="7" borderId="0" xfId="0" applyFill="1"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7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 wrapText="1"/>
    </xf>
    <xf numFmtId="0" fontId="20" fillId="0" borderId="0" xfId="0" applyFont="1"/>
    <xf numFmtId="0" fontId="39" fillId="8" borderId="26" xfId="0" applyFont="1" applyFill="1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29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9" fillId="8" borderId="30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7" borderId="2" xfId="0" applyFill="1" applyBorder="1"/>
    <xf numFmtId="0" fontId="0" fillId="7" borderId="2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" fillId="9" borderId="0" xfId="0" applyFont="1" applyFill="1"/>
    <xf numFmtId="0" fontId="0" fillId="9" borderId="0" xfId="0" applyFill="1"/>
    <xf numFmtId="0" fontId="0" fillId="7" borderId="17" xfId="0" applyFill="1" applyBorder="1" applyAlignment="1">
      <alignment horizontal="center" vertical="center"/>
    </xf>
    <xf numFmtId="9" fontId="0" fillId="0" borderId="0" xfId="3" applyFont="1"/>
    <xf numFmtId="9" fontId="0" fillId="0" borderId="0" xfId="3" applyFont="1" applyAlignment="1">
      <alignment horizontal="center"/>
    </xf>
    <xf numFmtId="9" fontId="0" fillId="0" borderId="0" xfId="0" applyNumberFormat="1" applyAlignment="1">
      <alignment horizontal="center" vertical="center"/>
    </xf>
    <xf numFmtId="0" fontId="0" fillId="10" borderId="0" xfId="0" applyFill="1"/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1" fillId="10" borderId="22" xfId="0" applyFont="1" applyFill="1" applyBorder="1"/>
    <xf numFmtId="0" fontId="0" fillId="0" borderId="22" xfId="0" applyBorder="1"/>
    <xf numFmtId="0" fontId="0" fillId="0" borderId="22" xfId="0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4" fillId="0" borderId="22" xfId="1" applyBorder="1" applyAlignment="1">
      <alignment vertical="center"/>
    </xf>
    <xf numFmtId="0" fontId="43" fillId="0" borderId="22" xfId="0" applyFont="1" applyBorder="1" applyAlignment="1">
      <alignment vertical="center" wrapText="1"/>
    </xf>
    <xf numFmtId="0" fontId="0" fillId="11" borderId="0" xfId="0" applyFill="1"/>
    <xf numFmtId="0" fontId="0" fillId="11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14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7" borderId="0" xfId="0" applyFill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2" fillId="0" borderId="0" xfId="0" applyFont="1"/>
    <xf numFmtId="0" fontId="1" fillId="0" borderId="0" xfId="0" applyFont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0" fillId="7" borderId="2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/>
    </xf>
    <xf numFmtId="0" fontId="1" fillId="11" borderId="22" xfId="0" applyFont="1" applyFill="1" applyBorder="1"/>
    <xf numFmtId="0" fontId="39" fillId="8" borderId="34" xfId="0" applyFont="1" applyFill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44" fillId="0" borderId="3" xfId="0" applyFont="1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/>
    <xf numFmtId="0" fontId="0" fillId="0" borderId="1" xfId="0" applyBorder="1"/>
    <xf numFmtId="0" fontId="0" fillId="0" borderId="8" xfId="0" applyBorder="1"/>
    <xf numFmtId="0" fontId="1" fillId="0" borderId="0" xfId="0" applyFont="1" applyAlignment="1">
      <alignment horizontal="center"/>
    </xf>
    <xf numFmtId="2" fontId="0" fillId="0" borderId="9" xfId="0" applyNumberFormat="1" applyBorder="1"/>
    <xf numFmtId="0" fontId="0" fillId="0" borderId="39" xfId="0" applyBorder="1" applyAlignment="1">
      <alignment horizontal="center" wrapText="1"/>
    </xf>
    <xf numFmtId="0" fontId="0" fillId="0" borderId="13" xfId="0" applyBorder="1"/>
    <xf numFmtId="2" fontId="0" fillId="0" borderId="13" xfId="0" applyNumberFormat="1" applyBorder="1"/>
    <xf numFmtId="9" fontId="44" fillId="0" borderId="31" xfId="3" applyFont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1"/>
    <xf numFmtId="0" fontId="6" fillId="0" borderId="0" xfId="0" applyFont="1"/>
    <xf numFmtId="0" fontId="0" fillId="12" borderId="0" xfId="0" applyFill="1" applyAlignment="1">
      <alignment horizontal="center" wrapText="1"/>
    </xf>
    <xf numFmtId="0" fontId="0" fillId="13" borderId="0" xfId="0" applyFill="1" applyAlignment="1">
      <alignment horizontal="center" wrapText="1"/>
    </xf>
    <xf numFmtId="9" fontId="0" fillId="0" borderId="2" xfId="0" applyNumberFormat="1" applyBorder="1"/>
    <xf numFmtId="0" fontId="0" fillId="14" borderId="0" xfId="0" applyFill="1" applyAlignment="1">
      <alignment horizontal="center" wrapText="1"/>
    </xf>
    <xf numFmtId="0" fontId="11" fillId="0" borderId="0" xfId="0" applyFont="1"/>
    <xf numFmtId="0" fontId="48" fillId="15" borderId="40" xfId="0" applyFont="1" applyFill="1" applyBorder="1" applyAlignment="1">
      <alignment horizontal="center" vertical="center"/>
    </xf>
    <xf numFmtId="0" fontId="48" fillId="15" borderId="41" xfId="0" applyFont="1" applyFill="1" applyBorder="1" applyAlignment="1">
      <alignment horizontal="center" vertical="center"/>
    </xf>
    <xf numFmtId="0" fontId="48" fillId="15" borderId="41" xfId="0" applyFont="1" applyFill="1" applyBorder="1" applyAlignment="1">
      <alignment vertical="center"/>
    </xf>
    <xf numFmtId="0" fontId="49" fillId="0" borderId="42" xfId="0" applyFont="1" applyBorder="1" applyAlignment="1">
      <alignment vertical="center"/>
    </xf>
    <xf numFmtId="0" fontId="49" fillId="0" borderId="38" xfId="0" applyFont="1" applyBorder="1" applyAlignment="1">
      <alignment vertical="center"/>
    </xf>
    <xf numFmtId="0" fontId="49" fillId="0" borderId="38" xfId="0" applyFont="1" applyBorder="1" applyAlignment="1">
      <alignment horizontal="right" vertical="center"/>
    </xf>
    <xf numFmtId="0" fontId="49" fillId="0" borderId="40" xfId="0" applyFont="1" applyBorder="1" applyAlignment="1">
      <alignment vertical="center"/>
    </xf>
    <xf numFmtId="0" fontId="49" fillId="0" borderId="41" xfId="0" applyFont="1" applyBorder="1" applyAlignment="1">
      <alignment vertical="center"/>
    </xf>
    <xf numFmtId="0" fontId="49" fillId="0" borderId="4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50" fillId="0" borderId="0" xfId="0" applyFont="1"/>
    <xf numFmtId="0" fontId="51" fillId="0" borderId="0" xfId="0" applyFont="1"/>
    <xf numFmtId="0" fontId="52" fillId="0" borderId="0" xfId="0" applyFont="1"/>
    <xf numFmtId="0" fontId="31" fillId="0" borderId="40" xfId="0" applyFont="1" applyBorder="1" applyAlignment="1">
      <alignment horizontal="justify" vertical="center" wrapText="1"/>
    </xf>
    <xf numFmtId="0" fontId="31" fillId="0" borderId="41" xfId="0" applyFont="1" applyBorder="1" applyAlignment="1">
      <alignment horizontal="justify" vertical="center" wrapText="1"/>
    </xf>
    <xf numFmtId="0" fontId="31" fillId="0" borderId="42" xfId="0" applyFont="1" applyBorder="1" applyAlignment="1">
      <alignment horizontal="justify" vertical="center" wrapText="1"/>
    </xf>
    <xf numFmtId="0" fontId="31" fillId="0" borderId="38" xfId="0" applyFont="1" applyBorder="1" applyAlignment="1">
      <alignment horizontal="justify" vertical="center" wrapText="1"/>
    </xf>
    <xf numFmtId="0" fontId="49" fillId="0" borderId="0" xfId="0" applyFont="1" applyAlignment="1">
      <alignment horizontal="right" vertical="center"/>
    </xf>
    <xf numFmtId="0" fontId="48" fillId="15" borderId="0" xfId="0" applyFont="1" applyFill="1" applyAlignment="1">
      <alignment horizontal="center" vertical="center" wrapText="1"/>
    </xf>
    <xf numFmtId="0" fontId="18" fillId="2" borderId="2" xfId="0" applyFont="1" applyFill="1" applyBorder="1"/>
    <xf numFmtId="0" fontId="1" fillId="11" borderId="0" xfId="0" applyFont="1" applyFill="1" applyAlignment="1">
      <alignment horizontal="center" vertical="center"/>
    </xf>
    <xf numFmtId="0" fontId="52" fillId="11" borderId="0" xfId="0" applyFont="1" applyFill="1" applyAlignment="1">
      <alignment horizontal="center"/>
    </xf>
    <xf numFmtId="0" fontId="1" fillId="11" borderId="0" xfId="0" applyFont="1" applyFill="1" applyAlignment="1">
      <alignment horizontal="center"/>
    </xf>
    <xf numFmtId="0" fontId="0" fillId="5" borderId="0" xfId="0" applyFill="1"/>
    <xf numFmtId="0" fontId="18" fillId="0" borderId="0" xfId="0" applyFont="1" applyAlignment="1">
      <alignment horizontal="center"/>
    </xf>
    <xf numFmtId="0" fontId="31" fillId="0" borderId="0" xfId="0" applyFont="1" applyAlignment="1">
      <alignment horizontal="justify" vertical="center" wrapText="1"/>
    </xf>
    <xf numFmtId="0" fontId="0" fillId="0" borderId="0" xfId="0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4" borderId="39" xfId="0" applyFill="1" applyBorder="1"/>
    <xf numFmtId="0" fontId="0" fillId="0" borderId="13" xfId="0" applyBorder="1" applyAlignment="1">
      <alignment vertical="center" wrapText="1"/>
    </xf>
    <xf numFmtId="0" fontId="27" fillId="0" borderId="44" xfId="0" applyFont="1" applyBorder="1"/>
    <xf numFmtId="0" fontId="0" fillId="0" borderId="9" xfId="0" applyBorder="1" applyAlignment="1">
      <alignment vertical="center" wrapText="1"/>
    </xf>
    <xf numFmtId="0" fontId="1" fillId="6" borderId="46" xfId="0" applyFont="1" applyFill="1" applyBorder="1"/>
    <xf numFmtId="0" fontId="0" fillId="0" borderId="46" xfId="0" applyBorder="1"/>
    <xf numFmtId="0" fontId="5" fillId="0" borderId="2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13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0" fillId="0" borderId="54" xfId="0" applyBorder="1" applyAlignment="1">
      <alignment wrapText="1"/>
    </xf>
    <xf numFmtId="0" fontId="1" fillId="6" borderId="54" xfId="0" applyFont="1" applyFill="1" applyBorder="1" applyAlignment="1">
      <alignment horizontal="center"/>
    </xf>
    <xf numFmtId="0" fontId="0" fillId="0" borderId="54" xfId="0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0" fillId="7" borderId="54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18" fillId="0" borderId="54" xfId="0" applyFont="1" applyBorder="1" applyAlignment="1">
      <alignment horizontal="center"/>
    </xf>
    <xf numFmtId="0" fontId="54" fillId="0" borderId="0" xfId="1" applyFont="1" applyAlignment="1">
      <alignment vertical="center"/>
    </xf>
    <xf numFmtId="0" fontId="0" fillId="7" borderId="41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3" fillId="0" borderId="0" xfId="0" applyFont="1"/>
    <xf numFmtId="0" fontId="55" fillId="0" borderId="0" xfId="0" applyFont="1" applyAlignment="1">
      <alignment horizontal="left"/>
    </xf>
    <xf numFmtId="0" fontId="56" fillId="0" borderId="0" xfId="0" applyFont="1"/>
    <xf numFmtId="0" fontId="53" fillId="0" borderId="57" xfId="0" applyFont="1" applyBorder="1"/>
    <xf numFmtId="0" fontId="1" fillId="0" borderId="2" xfId="0" applyFont="1" applyBorder="1" applyAlignment="1">
      <alignment vertical="center" wrapText="1"/>
    </xf>
    <xf numFmtId="0" fontId="0" fillId="9" borderId="13" xfId="0" applyFill="1" applyBorder="1" applyAlignment="1">
      <alignment horizontal="left" vertical="center" wrapText="1"/>
    </xf>
    <xf numFmtId="0" fontId="0" fillId="9" borderId="13" xfId="0" applyFill="1" applyBorder="1" applyAlignment="1">
      <alignment horizontal="left" vertical="center"/>
    </xf>
    <xf numFmtId="0" fontId="21" fillId="9" borderId="2" xfId="0" applyFont="1" applyFill="1" applyBorder="1"/>
    <xf numFmtId="0" fontId="1" fillId="9" borderId="13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wrapText="1"/>
    </xf>
    <xf numFmtId="0" fontId="5" fillId="9" borderId="13" xfId="0" applyFont="1" applyFill="1" applyBorder="1" applyAlignment="1">
      <alignment vertical="top" wrapText="1"/>
    </xf>
    <xf numFmtId="0" fontId="1" fillId="9" borderId="0" xfId="0" applyFont="1" applyFill="1" applyAlignment="1">
      <alignment vertical="center"/>
    </xf>
    <xf numFmtId="165" fontId="0" fillId="9" borderId="13" xfId="0" applyNumberFormat="1" applyFill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65" fontId="0" fillId="0" borderId="0" xfId="0" applyNumberFormat="1"/>
    <xf numFmtId="165" fontId="1" fillId="6" borderId="46" xfId="0" applyNumberFormat="1" applyFont="1" applyFill="1" applyBorder="1"/>
    <xf numFmtId="165" fontId="0" fillId="0" borderId="46" xfId="0" applyNumberFormat="1" applyBorder="1"/>
    <xf numFmtId="165" fontId="0" fillId="0" borderId="39" xfId="0" applyNumberFormat="1" applyBorder="1" applyAlignment="1">
      <alignment horizontal="center"/>
    </xf>
    <xf numFmtId="165" fontId="0" fillId="0" borderId="47" xfId="0" applyNumberFormat="1" applyBorder="1" applyAlignment="1">
      <alignment horizontal="center"/>
    </xf>
    <xf numFmtId="165" fontId="0" fillId="7" borderId="48" xfId="0" applyNumberFormat="1" applyFill="1" applyBorder="1" applyAlignment="1">
      <alignment horizontal="center" vertical="center"/>
    </xf>
    <xf numFmtId="165" fontId="0" fillId="9" borderId="43" xfId="0" applyNumberFormat="1" applyFill="1" applyBorder="1" applyAlignment="1">
      <alignment horizontal="center" vertical="center"/>
    </xf>
    <xf numFmtId="165" fontId="0" fillId="7" borderId="49" xfId="0" applyNumberFormat="1" applyFill="1" applyBorder="1" applyAlignment="1">
      <alignment horizontal="center" vertical="center"/>
    </xf>
    <xf numFmtId="165" fontId="0" fillId="0" borderId="53" xfId="0" applyNumberFormat="1" applyBorder="1" applyAlignment="1">
      <alignment horizontal="center"/>
    </xf>
    <xf numFmtId="165" fontId="0" fillId="0" borderId="50" xfId="0" applyNumberFormat="1" applyBorder="1" applyAlignment="1">
      <alignment vertical="center"/>
    </xf>
    <xf numFmtId="165" fontId="0" fillId="0" borderId="0" xfId="0" applyNumberFormat="1" applyAlignment="1">
      <alignment horizontal="center" vertical="center"/>
    </xf>
    <xf numFmtId="165" fontId="0" fillId="0" borderId="51" xfId="0" applyNumberFormat="1" applyBorder="1" applyAlignment="1">
      <alignment horizontal="center"/>
    </xf>
    <xf numFmtId="165" fontId="0" fillId="0" borderId="48" xfId="0" applyNumberFormat="1" applyBorder="1"/>
    <xf numFmtId="165" fontId="0" fillId="7" borderId="45" xfId="0" applyNumberFormat="1" applyFill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165" fontId="27" fillId="0" borderId="44" xfId="0" applyNumberFormat="1" applyFont="1" applyBorder="1" applyAlignment="1">
      <alignment horizontal="center"/>
    </xf>
    <xf numFmtId="165" fontId="27" fillId="0" borderId="52" xfId="0" applyNumberFormat="1" applyFont="1" applyBorder="1" applyAlignment="1">
      <alignment horizontal="center"/>
    </xf>
    <xf numFmtId="0" fontId="0" fillId="0" borderId="58" xfId="0" applyBorder="1" applyAlignment="1">
      <alignment horizontal="left" vertical="center" wrapText="1"/>
    </xf>
    <xf numFmtId="0" fontId="9" fillId="0" borderId="59" xfId="0" applyFont="1" applyBorder="1" applyAlignment="1">
      <alignment vertical="center" wrapText="1"/>
    </xf>
    <xf numFmtId="0" fontId="5" fillId="0" borderId="60" xfId="0" applyFont="1" applyBorder="1" applyAlignment="1">
      <alignment horizontal="left" vertical="center" wrapText="1"/>
    </xf>
    <xf numFmtId="0" fontId="5" fillId="9" borderId="61" xfId="0" applyFont="1" applyFill="1" applyBorder="1" applyAlignment="1">
      <alignment vertical="top" wrapText="1"/>
    </xf>
    <xf numFmtId="165" fontId="0" fillId="9" borderId="61" xfId="0" applyNumberFormat="1" applyFill="1" applyBorder="1" applyAlignment="1">
      <alignment horizontal="center" vertical="center"/>
    </xf>
    <xf numFmtId="165" fontId="0" fillId="7" borderId="62" xfId="0" applyNumberFormat="1" applyFill="1" applyBorder="1" applyAlignment="1">
      <alignment horizontal="center" vertical="center"/>
    </xf>
    <xf numFmtId="0" fontId="23" fillId="4" borderId="63" xfId="0" applyFont="1" applyFill="1" applyBorder="1" applyAlignment="1">
      <alignment vertical="center"/>
    </xf>
    <xf numFmtId="0" fontId="0" fillId="4" borderId="64" xfId="0" applyFill="1" applyBorder="1"/>
    <xf numFmtId="0" fontId="0" fillId="4" borderId="65" xfId="0" applyFill="1" applyBorder="1"/>
    <xf numFmtId="165" fontId="0" fillId="0" borderId="66" xfId="0" applyNumberFormat="1" applyBorder="1" applyAlignment="1">
      <alignment horizontal="center"/>
    </xf>
    <xf numFmtId="165" fontId="0" fillId="0" borderId="67" xfId="0" applyNumberFormat="1" applyBorder="1" applyAlignment="1">
      <alignment horizontal="center"/>
    </xf>
    <xf numFmtId="165" fontId="0" fillId="0" borderId="68" xfId="0" applyNumberFormat="1" applyBorder="1" applyAlignment="1">
      <alignment horizontal="center"/>
    </xf>
    <xf numFmtId="164" fontId="0" fillId="16" borderId="2" xfId="2" applyNumberFormat="1" applyFont="1" applyFill="1" applyBorder="1" applyProtection="1">
      <protection locked="0"/>
    </xf>
    <xf numFmtId="2" fontId="0" fillId="9" borderId="2" xfId="0" applyNumberFormat="1" applyFill="1" applyBorder="1"/>
    <xf numFmtId="0" fontId="0" fillId="9" borderId="2" xfId="0" applyFill="1" applyBorder="1"/>
    <xf numFmtId="9" fontId="0" fillId="9" borderId="2" xfId="3" applyFont="1" applyFill="1" applyBorder="1"/>
    <xf numFmtId="0" fontId="57" fillId="9" borderId="0" xfId="0" applyFont="1" applyFill="1"/>
    <xf numFmtId="0" fontId="32" fillId="9" borderId="0" xfId="0" applyFont="1" applyFill="1"/>
    <xf numFmtId="0" fontId="5" fillId="9" borderId="13" xfId="0" applyFont="1" applyFill="1" applyBorder="1" applyAlignment="1">
      <alignment horizontal="left" vertical="center" wrapText="1"/>
    </xf>
    <xf numFmtId="0" fontId="0" fillId="9" borderId="43" xfId="0" applyFill="1" applyBorder="1" applyAlignment="1">
      <alignment horizontal="left" vertical="center" wrapText="1"/>
    </xf>
    <xf numFmtId="0" fontId="0" fillId="9" borderId="13" xfId="0" applyFill="1" applyBorder="1" applyAlignment="1">
      <alignment vertical="center" wrapText="1"/>
    </xf>
    <xf numFmtId="0" fontId="0" fillId="9" borderId="0" xfId="0" applyFill="1" applyAlignment="1">
      <alignment horizontal="left" vertical="center" wrapText="1"/>
    </xf>
    <xf numFmtId="0" fontId="1" fillId="9" borderId="13" xfId="0" applyFont="1" applyFill="1" applyBorder="1" applyAlignment="1">
      <alignment horizontal="left" vertical="center"/>
    </xf>
    <xf numFmtId="0" fontId="2" fillId="9" borderId="2" xfId="0" applyFont="1" applyFill="1" applyBorder="1" applyAlignment="1">
      <alignment horizontal="left" vertical="center" wrapText="1"/>
    </xf>
    <xf numFmtId="0" fontId="0" fillId="9" borderId="13" xfId="0" applyFill="1" applyBorder="1" applyAlignment="1">
      <alignment horizontal="center" vertical="center" wrapText="1"/>
    </xf>
    <xf numFmtId="0" fontId="0" fillId="9" borderId="13" xfId="0" applyFill="1" applyBorder="1" applyAlignment="1">
      <alignment vertical="center"/>
    </xf>
    <xf numFmtId="0" fontId="0" fillId="9" borderId="43" xfId="0" applyFill="1" applyBorder="1" applyAlignment="1">
      <alignment horizontal="left" vertical="center"/>
    </xf>
    <xf numFmtId="0" fontId="0" fillId="9" borderId="43" xfId="0" applyFill="1" applyBorder="1" applyAlignment="1">
      <alignment vertical="center"/>
    </xf>
    <xf numFmtId="0" fontId="0" fillId="0" borderId="2" xfId="0" applyBorder="1" applyAlignment="1">
      <alignment horizontal="center" vertical="top"/>
    </xf>
    <xf numFmtId="0" fontId="0" fillId="2" borderId="0" xfId="0" applyFill="1" applyAlignment="1">
      <alignment horizontal="center" vertical="center" textRotation="90" wrapText="1"/>
    </xf>
    <xf numFmtId="0" fontId="0" fillId="6" borderId="0" xfId="0" applyFill="1" applyAlignment="1">
      <alignment horizontal="center" vertical="center" textRotation="90" wrapText="1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0" fillId="9" borderId="13" xfId="0" applyFill="1" applyBorder="1" applyAlignment="1">
      <alignment horizontal="left" vertical="center" wrapText="1"/>
    </xf>
    <xf numFmtId="0" fontId="0" fillId="9" borderId="8" xfId="0" applyFill="1" applyBorder="1" applyAlignment="1">
      <alignment horizontal="left" vertical="center" wrapText="1"/>
    </xf>
    <xf numFmtId="0" fontId="0" fillId="9" borderId="13" xfId="0" applyFill="1" applyBorder="1" applyAlignment="1">
      <alignment horizontal="left" vertical="center"/>
    </xf>
    <xf numFmtId="0" fontId="0" fillId="9" borderId="8" xfId="0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2" fillId="0" borderId="0" xfId="0" applyFont="1" applyAlignment="1">
      <alignment horizontal="center"/>
    </xf>
    <xf numFmtId="0" fontId="32" fillId="7" borderId="9" xfId="0" applyFont="1" applyFill="1" applyBorder="1" applyAlignment="1">
      <alignment horizontal="center"/>
    </xf>
    <xf numFmtId="0" fontId="32" fillId="7" borderId="8" xfId="0" applyFont="1" applyFill="1" applyBorder="1" applyAlignment="1">
      <alignment horizontal="center"/>
    </xf>
    <xf numFmtId="0" fontId="33" fillId="2" borderId="0" xfId="1" applyFont="1" applyFill="1" applyAlignment="1">
      <alignment horizontal="right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9" borderId="14" xfId="0" applyFill="1" applyBorder="1" applyAlignment="1">
      <alignment horizontal="center" vertical="center" wrapText="1"/>
    </xf>
    <xf numFmtId="0" fontId="0" fillId="9" borderId="15" xfId="0" applyFill="1" applyBorder="1" applyAlignment="1">
      <alignment horizontal="center" vertical="center" wrapText="1"/>
    </xf>
    <xf numFmtId="0" fontId="0" fillId="9" borderId="17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0" borderId="4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7" borderId="2" xfId="0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65" fontId="0" fillId="7" borderId="48" xfId="0" applyNumberFormat="1" applyFill="1" applyBorder="1" applyAlignment="1">
      <alignment horizontal="center" vertical="center"/>
    </xf>
    <xf numFmtId="165" fontId="0" fillId="7" borderId="49" xfId="0" applyNumberFormat="1" applyFill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165" fontId="0" fillId="9" borderId="13" xfId="0" applyNumberFormat="1" applyFill="1" applyBorder="1" applyAlignment="1">
      <alignment horizontal="center" vertical="center"/>
    </xf>
    <xf numFmtId="165" fontId="0" fillId="9" borderId="43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5" fillId="0" borderId="2" xfId="0" applyFont="1" applyBorder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1" fillId="16" borderId="0" xfId="0" applyFont="1" applyFill="1" applyAlignment="1">
      <alignment horizontal="left" vertical="center"/>
    </xf>
    <xf numFmtId="0" fontId="0" fillId="0" borderId="22" xfId="0" applyBorder="1" applyAlignment="1">
      <alignment horizontal="left" vertical="center" wrapText="1"/>
    </xf>
    <xf numFmtId="0" fontId="31" fillId="0" borderId="55" xfId="0" applyFont="1" applyBorder="1" applyAlignment="1">
      <alignment horizontal="left" vertical="center" wrapText="1"/>
    </xf>
    <xf numFmtId="0" fontId="31" fillId="0" borderId="56" xfId="0" applyFont="1" applyBorder="1" applyAlignment="1">
      <alignment horizontal="left" vertical="center" wrapText="1"/>
    </xf>
    <xf numFmtId="0" fontId="0" fillId="7" borderId="19" xfId="0" applyFill="1" applyBorder="1" applyAlignment="1">
      <alignment horizontal="center"/>
    </xf>
    <xf numFmtId="0" fontId="0" fillId="7" borderId="20" xfId="0" applyFill="1" applyBorder="1" applyAlignment="1">
      <alignment horizontal="center"/>
    </xf>
    <xf numFmtId="0" fontId="0" fillId="7" borderId="21" xfId="0" applyFill="1" applyBorder="1" applyAlignment="1">
      <alignment horizontal="center"/>
    </xf>
    <xf numFmtId="0" fontId="0" fillId="7" borderId="22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23" xfId="0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7" borderId="18" xfId="0" applyFill="1" applyBorder="1" applyAlignment="1">
      <alignment horizontal="center"/>
    </xf>
    <xf numFmtId="0" fontId="0" fillId="7" borderId="25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44" fillId="0" borderId="37" xfId="0" applyFont="1" applyBorder="1" applyAlignment="1">
      <alignment horizontal="center"/>
    </xf>
    <xf numFmtId="0" fontId="44" fillId="0" borderId="3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9" fontId="0" fillId="0" borderId="2" xfId="3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</cellXfs>
  <cellStyles count="4">
    <cellStyle name="Hypertextový odkaz" xfId="1" builtinId="8"/>
    <cellStyle name="Měna" xfId="2" builtinId="4"/>
    <cellStyle name="Normální" xfId="0" builtinId="0"/>
    <cellStyle name="Procenta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22/11/relationships/FeaturePropertyBag" Target="featurePropertyBag/featurePropertyBag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4763</xdr:colOff>
      <xdr:row>30</xdr:row>
      <xdr:rowOff>52388</xdr:rowOff>
    </xdr:from>
    <xdr:to>
      <xdr:col>8</xdr:col>
      <xdr:colOff>164783</xdr:colOff>
      <xdr:row>51</xdr:row>
      <xdr:rowOff>36513</xdr:rowOff>
    </xdr:to>
    <xdr:pic>
      <xdr:nvPicPr>
        <xdr:cNvPr id="2" name="Obrázek 1" descr="Obsah obrázku text, snímek obrazovky, číslo, Písmo&#10;&#10;Popis byl vytvořen automaticky">
          <a:extLst>
            <a:ext uri="{FF2B5EF4-FFF2-40B4-BE49-F238E27FC236}">
              <a16:creationId xmlns:a16="http://schemas.microsoft.com/office/drawing/2014/main" id="{EA855466-919E-3598-908C-7961E4EEC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15638" y="10325101"/>
          <a:ext cx="5760720" cy="3784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23820</xdr:rowOff>
    </xdr:from>
    <xdr:to>
      <xdr:col>8</xdr:col>
      <xdr:colOff>401272</xdr:colOff>
      <xdr:row>33</xdr:row>
      <xdr:rowOff>9210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A91A5BE0-B085-6D5D-DA20-B2440D3C35FF}"/>
            </a:ext>
          </a:extLst>
        </xdr:cNvPr>
        <xdr:cNvGrpSpPr/>
      </xdr:nvGrpSpPr>
      <xdr:grpSpPr>
        <a:xfrm>
          <a:off x="0" y="1928820"/>
          <a:ext cx="5278072" cy="4366890"/>
          <a:chOff x="0" y="723900"/>
          <a:chExt cx="5582872" cy="4147815"/>
        </a:xfrm>
      </xdr:grpSpPr>
      <xdr:pic>
        <xdr:nvPicPr>
          <xdr:cNvPr id="2" name="Obrázek 1">
            <a:extLst>
              <a:ext uri="{FF2B5EF4-FFF2-40B4-BE49-F238E27FC236}">
                <a16:creationId xmlns:a16="http://schemas.microsoft.com/office/drawing/2014/main" id="{D5D7D98F-40B8-B772-F8A7-1ED83A9AB7D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4287" y="723900"/>
            <a:ext cx="5568585" cy="1471613"/>
          </a:xfrm>
          <a:prstGeom prst="rect">
            <a:avLst/>
          </a:prstGeom>
        </xdr:spPr>
      </xdr:pic>
      <xdr:pic>
        <xdr:nvPicPr>
          <xdr:cNvPr id="3" name="Obrázek 2">
            <a:extLst>
              <a:ext uri="{FF2B5EF4-FFF2-40B4-BE49-F238E27FC236}">
                <a16:creationId xmlns:a16="http://schemas.microsoft.com/office/drawing/2014/main" id="{42538F8D-4680-739C-2643-A05624C6F1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2171700"/>
            <a:ext cx="5576888" cy="2700015"/>
          </a:xfrm>
          <a:prstGeom prst="rect">
            <a:avLst/>
          </a:prstGeom>
        </xdr:spPr>
      </xdr:pic>
    </xdr:grp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sgbc.org/credits/neighborhood-development-plan-neighborhood-development/v4-draft/gibc-9" TargetMode="External"/><Relationship Id="rId2" Type="http://schemas.openxmlformats.org/officeDocument/2006/relationships/hyperlink" Target="https://coolroofs.org/directory/roof" TargetMode="External"/><Relationship Id="rId1" Type="http://schemas.openxmlformats.org/officeDocument/2006/relationships/hyperlink" Target="https://theses.cz/id/dupx00/49983.pdf" TargetMode="External"/><Relationship Id="rId6" Type="http://schemas.openxmlformats.org/officeDocument/2006/relationships/drawing" Target="../drawings/drawing2.xml"/><Relationship Id="rId5" Type="http://schemas.openxmlformats.org/officeDocument/2006/relationships/hyperlink" Target="https://cdn1.idek.cz/dek_cz/document/2097773797" TargetMode="External"/><Relationship Id="rId4" Type="http://schemas.openxmlformats.org/officeDocument/2006/relationships/hyperlink" Target="https://cze.sika.com/cs/produkty-pro-stavebnictvi/strechy/folie/stresni-hydroizolacni-folie-na-bazi-flexibilnich-polyolefinu/sarnafil-ts-77-20e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mmr.gov.cz/cs/evropska-unie/narodni-plan-obnovy/aktualni-vyzvy/5-vyzva-na-financni-podporu-pripravy-projektu-sou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mmr.gov.cz/cs/evropska-unie/narodni-plan-obnovy/aktualni-vyzvy/5-vyzva-na-financni-podporu-pripravy-projektu-sou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pdspraha.eu/wp-content/uploads/2021/05/Zada%CC%81ni%CC%81-investora-pro-me%CC%8Cstskou-bytovou-vy%CC%81stavbu.pd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pdspraha.eu/wp-content/uploads/2021/05/Zada%CC%81ni%CC%81-investora-pro-me%CC%8Cstskou-bytovou-vy%CC%81stavbu.pdf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pdspraha.eu/wp-content/uploads/2021/05/Zada%CC%81ni%CC%81-investora-pro-me%CC%8Cstskou-bytovou-vy%CC%81stavbu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91FE-8A22-4507-8C2B-C16CDC52A4B8}">
  <dimension ref="A1:G46"/>
  <sheetViews>
    <sheetView zoomScale="115" zoomScaleNormal="115" workbookViewId="0">
      <selection activeCell="B8" sqref="B8:C8"/>
    </sheetView>
  </sheetViews>
  <sheetFormatPr defaultRowHeight="15"/>
  <cols>
    <col min="1" max="1" width="25.7109375" customWidth="1"/>
    <col min="2" max="2" width="52.85546875" customWidth="1"/>
    <col min="3" max="3" width="12.42578125" customWidth="1"/>
    <col min="4" max="4" width="12" customWidth="1"/>
    <col min="5" max="5" width="9.140625" customWidth="1"/>
    <col min="7" max="7" width="21" customWidth="1"/>
  </cols>
  <sheetData>
    <row r="1" spans="1:7" ht="21">
      <c r="A1" s="249" t="s">
        <v>0</v>
      </c>
      <c r="B1" s="249"/>
      <c r="C1" s="249"/>
    </row>
    <row r="2" spans="1:7" ht="18.75">
      <c r="A2" s="250" t="s">
        <v>1</v>
      </c>
      <c r="B2" s="250"/>
      <c r="C2" s="250"/>
    </row>
    <row r="3" spans="1:7" ht="35.25" customHeight="1">
      <c r="A3" s="254" t="s">
        <v>2</v>
      </c>
      <c r="B3" s="254"/>
      <c r="C3" s="254"/>
      <c r="D3" s="51"/>
      <c r="E3" s="51"/>
    </row>
    <row r="4" spans="1:7" ht="15.75">
      <c r="A4" s="251" t="s">
        <v>3</v>
      </c>
      <c r="B4" s="251"/>
      <c r="C4" s="251"/>
    </row>
    <row r="5" spans="1:7">
      <c r="A5" s="252"/>
      <c r="B5" s="252"/>
      <c r="C5" s="252"/>
    </row>
    <row r="6" spans="1:7" ht="32.25" customHeight="1">
      <c r="A6" s="37" t="s">
        <v>4</v>
      </c>
      <c r="B6" s="255"/>
      <c r="C6" s="256"/>
    </row>
    <row r="7" spans="1:7">
      <c r="A7" s="37" t="s">
        <v>5</v>
      </c>
      <c r="B7" s="257"/>
      <c r="C7" s="258"/>
    </row>
    <row r="8" spans="1:7">
      <c r="A8" s="37" t="s">
        <v>6</v>
      </c>
      <c r="B8" s="257"/>
      <c r="C8" s="258"/>
    </row>
    <row r="9" spans="1:7">
      <c r="A9" s="2"/>
      <c r="B9" s="75"/>
      <c r="C9" s="75"/>
    </row>
    <row r="10" spans="1:7">
      <c r="A10" s="198" t="s">
        <v>7</v>
      </c>
      <c r="B10" s="75"/>
      <c r="C10" s="75"/>
    </row>
    <row r="11" spans="1:7">
      <c r="A11" s="64" t="s">
        <v>8</v>
      </c>
      <c r="B11" s="75"/>
      <c r="C11" s="75"/>
    </row>
    <row r="12" spans="1:7">
      <c r="G12" s="186"/>
    </row>
    <row r="13" spans="1:7" ht="21">
      <c r="A13" s="9" t="s">
        <v>9</v>
      </c>
      <c r="D13" s="163" t="b">
        <v>1</v>
      </c>
      <c r="G13" s="187" t="s">
        <v>10</v>
      </c>
    </row>
    <row r="14" spans="1:7" ht="41.25" customHeight="1">
      <c r="A14" s="253" t="s">
        <v>11</v>
      </c>
      <c r="B14" s="253"/>
      <c r="C14" s="253"/>
      <c r="G14" s="186"/>
    </row>
    <row r="15" spans="1:7">
      <c r="C15" s="247" t="s">
        <v>12</v>
      </c>
      <c r="D15" s="248" t="s">
        <v>13</v>
      </c>
      <c r="G15" s="186"/>
    </row>
    <row r="16" spans="1:7" ht="15.75" customHeight="1">
      <c r="A16" s="11" t="s">
        <v>14</v>
      </c>
      <c r="C16" s="247"/>
      <c r="D16" s="248"/>
      <c r="G16" s="186"/>
    </row>
    <row r="17" spans="1:7" ht="25.15" customHeight="1">
      <c r="A17" s="7"/>
      <c r="C17" s="247"/>
      <c r="D17" s="248"/>
      <c r="G17" s="186"/>
    </row>
    <row r="18" spans="1:7" ht="32.25" customHeight="1">
      <c r="A18" s="5" t="s">
        <v>15</v>
      </c>
      <c r="C18" s="247"/>
      <c r="D18" s="248"/>
      <c r="G18" s="186"/>
    </row>
    <row r="19" spans="1:7">
      <c r="A19" s="6" t="s">
        <v>16</v>
      </c>
      <c r="B19" s="6" t="s">
        <v>17</v>
      </c>
      <c r="C19" s="6">
        <f>'3.1.1 Kvalita výstupu '!$F$7</f>
        <v>0</v>
      </c>
      <c r="D19" s="6">
        <f>'3.1.1 Kvalita výstupu '!$G$7</f>
        <v>0</v>
      </c>
      <c r="G19" s="189"/>
    </row>
    <row r="20" spans="1:7">
      <c r="A20" s="6" t="s">
        <v>18</v>
      </c>
      <c r="B20" s="6" t="s">
        <v>19</v>
      </c>
      <c r="C20" s="6">
        <f>'3.1.1 Kvalita výstupu '!$F$9</f>
        <v>0</v>
      </c>
      <c r="D20" s="6" t="e">
        <f>'3.1.1 Kvalita výstupu '!$G$9</f>
        <v>#DIV/0!</v>
      </c>
      <c r="G20" s="189"/>
    </row>
    <row r="21" spans="1:7">
      <c r="A21" s="6" t="s">
        <v>20</v>
      </c>
      <c r="B21" s="6" t="s">
        <v>21</v>
      </c>
      <c r="C21" s="6">
        <f>'3.1.1 Kvalita výstupu '!$F$27</f>
        <v>0</v>
      </c>
      <c r="D21" s="6" t="e">
        <f>'3.1.1 Kvalita výstupu '!$G$27</f>
        <v>#N/A</v>
      </c>
      <c r="G21" s="189"/>
    </row>
    <row r="22" spans="1:7">
      <c r="A22" s="12" t="s">
        <v>22</v>
      </c>
      <c r="B22" s="12" t="s">
        <v>23</v>
      </c>
      <c r="C22" s="12">
        <f>'3.1.1 Kvalita výstupu '!$F$32</f>
        <v>0</v>
      </c>
      <c r="D22" s="12" t="e">
        <f>'3.1.1 Kvalita výstupu '!$G$32</f>
        <v>#DIV/0!</v>
      </c>
      <c r="G22" s="186"/>
    </row>
    <row r="23" spans="1:7">
      <c r="G23" s="186"/>
    </row>
    <row r="24" spans="1:7">
      <c r="A24" s="5" t="s">
        <v>24</v>
      </c>
      <c r="E24" s="8" t="s">
        <v>25</v>
      </c>
      <c r="G24" s="186"/>
    </row>
    <row r="25" spans="1:7">
      <c r="A25" s="6" t="s">
        <v>26</v>
      </c>
      <c r="B25" s="6" t="s">
        <v>27</v>
      </c>
      <c r="C25" s="6">
        <f>IF($E$25=TRUE,'3.1.2 Envi'!D88,0)</f>
        <v>0</v>
      </c>
      <c r="D25" s="6">
        <f>IF($E$25=TRUE,'3.1.2 Envi'!E88,0)</f>
        <v>0</v>
      </c>
      <c r="E25" s="164" t="b">
        <v>1</v>
      </c>
      <c r="F25" t="s">
        <v>28</v>
      </c>
      <c r="G25" s="186"/>
    </row>
    <row r="26" spans="1:7">
      <c r="A26" s="6" t="s">
        <v>26</v>
      </c>
      <c r="B26" s="6" t="s">
        <v>29</v>
      </c>
      <c r="C26" s="6">
        <f>IF(E26=TRUE,16,0)</f>
        <v>0</v>
      </c>
      <c r="D26" s="6">
        <f>IF(E26=TRUE,C26,0)</f>
        <v>0</v>
      </c>
      <c r="E26" s="164" t="b">
        <v>0</v>
      </c>
      <c r="F26" t="s">
        <v>30</v>
      </c>
      <c r="G26" s="186"/>
    </row>
    <row r="27" spans="1:7">
      <c r="G27" s="186"/>
    </row>
    <row r="28" spans="1:7" s="50" customFormat="1" ht="18.75">
      <c r="A28" s="48" t="s">
        <v>22</v>
      </c>
      <c r="B28" s="49"/>
      <c r="C28" s="156">
        <f>IF(D13=TRUE,C22+C25+C26,0)</f>
        <v>0</v>
      </c>
      <c r="D28" s="156" t="e">
        <f>IF(D13=TRUE,D22+D25+D26,0)</f>
        <v>#DIV/0!</v>
      </c>
      <c r="G28" s="188"/>
    </row>
    <row r="29" spans="1:7">
      <c r="G29" s="186"/>
    </row>
    <row r="30" spans="1:7">
      <c r="A30" t="s">
        <v>31</v>
      </c>
    </row>
    <row r="31" spans="1:7">
      <c r="A31" s="246"/>
      <c r="B31" s="246"/>
      <c r="C31" s="246"/>
      <c r="D31" s="246"/>
      <c r="E31" s="246"/>
      <c r="F31" s="246"/>
      <c r="G31" s="246"/>
    </row>
    <row r="32" spans="1:7">
      <c r="A32" s="246"/>
      <c r="B32" s="246"/>
      <c r="C32" s="246"/>
      <c r="D32" s="246"/>
      <c r="E32" s="246"/>
      <c r="F32" s="246"/>
      <c r="G32" s="246"/>
    </row>
    <row r="33" spans="1:7">
      <c r="A33" s="246"/>
      <c r="B33" s="246"/>
      <c r="C33" s="246"/>
      <c r="D33" s="246"/>
      <c r="E33" s="246"/>
      <c r="F33" s="246"/>
      <c r="G33" s="246"/>
    </row>
    <row r="34" spans="1:7">
      <c r="A34" s="246"/>
      <c r="B34" s="246"/>
      <c r="C34" s="246"/>
      <c r="D34" s="246"/>
      <c r="E34" s="246"/>
      <c r="F34" s="246"/>
      <c r="G34" s="246"/>
    </row>
    <row r="35" spans="1:7">
      <c r="A35" s="246"/>
      <c r="B35" s="246"/>
      <c r="C35" s="246"/>
      <c r="D35" s="246"/>
      <c r="E35" s="246"/>
      <c r="F35" s="246"/>
      <c r="G35" s="246"/>
    </row>
    <row r="36" spans="1:7">
      <c r="A36" s="246"/>
      <c r="B36" s="246"/>
      <c r="C36" s="246"/>
      <c r="D36" s="246"/>
      <c r="E36" s="246"/>
      <c r="F36" s="246"/>
      <c r="G36" s="246"/>
    </row>
    <row r="37" spans="1:7">
      <c r="A37" s="246"/>
      <c r="B37" s="246"/>
      <c r="C37" s="246"/>
      <c r="D37" s="246"/>
      <c r="E37" s="246"/>
      <c r="F37" s="246"/>
      <c r="G37" s="246"/>
    </row>
    <row r="38" spans="1:7">
      <c r="A38" s="246"/>
      <c r="B38" s="246"/>
      <c r="C38" s="246"/>
      <c r="D38" s="246"/>
      <c r="E38" s="246"/>
      <c r="F38" s="246"/>
      <c r="G38" s="246"/>
    </row>
    <row r="39" spans="1:7">
      <c r="A39" s="246"/>
      <c r="B39" s="246"/>
      <c r="C39" s="246"/>
      <c r="D39" s="246"/>
      <c r="E39" s="246"/>
      <c r="F39" s="246"/>
      <c r="G39" s="246"/>
    </row>
    <row r="40" spans="1:7">
      <c r="A40" s="246"/>
      <c r="B40" s="246"/>
      <c r="C40" s="246"/>
      <c r="D40" s="246"/>
      <c r="E40" s="246"/>
      <c r="F40" s="246"/>
      <c r="G40" s="246"/>
    </row>
    <row r="41" spans="1:7">
      <c r="A41" s="246"/>
      <c r="B41" s="246"/>
      <c r="C41" s="246"/>
      <c r="D41" s="246"/>
      <c r="E41" s="246"/>
      <c r="F41" s="246"/>
      <c r="G41" s="246"/>
    </row>
    <row r="42" spans="1:7">
      <c r="A42" s="246"/>
      <c r="B42" s="246"/>
      <c r="C42" s="246"/>
      <c r="D42" s="246"/>
      <c r="E42" s="246"/>
      <c r="F42" s="246"/>
      <c r="G42" s="246"/>
    </row>
    <row r="44" spans="1:7">
      <c r="A44" s="6" t="s">
        <v>32</v>
      </c>
      <c r="B44" s="79"/>
    </row>
    <row r="45" spans="1:7">
      <c r="A45" s="6" t="s">
        <v>33</v>
      </c>
      <c r="B45" s="79"/>
    </row>
    <row r="46" spans="1:7" ht="55.9" customHeight="1">
      <c r="A46" s="6" t="s">
        <v>34</v>
      </c>
      <c r="B46" s="79"/>
    </row>
  </sheetData>
  <sheetProtection algorithmName="SHA-512" hashValue="soDZ1BAaseL3Hns8U5u1TRfCByycOdfH80riGUq41l6pa1ncB1Feb56Q74KZSTWY53Bn/wCsrDlRAt99ioTyEA==" saltValue="MxjsvOdKyojsoU+RhUxoJQ==" spinCount="100000" sheet="1" objects="1" scenarios="1"/>
  <protectedRanges>
    <protectedRange sqref="B6:C8" name="Rozsah1"/>
  </protectedRanges>
  <dataConsolidate/>
  <mergeCells count="12">
    <mergeCell ref="A31:G42"/>
    <mergeCell ref="C15:C18"/>
    <mergeCell ref="D15:D18"/>
    <mergeCell ref="A1:C1"/>
    <mergeCell ref="A2:C2"/>
    <mergeCell ref="A4:C4"/>
    <mergeCell ref="A5:C5"/>
    <mergeCell ref="A14:C14"/>
    <mergeCell ref="A3:C3"/>
    <mergeCell ref="B6:C6"/>
    <mergeCell ref="B7:C7"/>
    <mergeCell ref="B8:C8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E6CF-F384-4222-AFED-BB17E84B6EFF}">
  <dimension ref="A1:L215"/>
  <sheetViews>
    <sheetView workbookViewId="0">
      <selection activeCell="G13" sqref="G13"/>
    </sheetView>
  </sheetViews>
  <sheetFormatPr defaultRowHeight="15"/>
  <cols>
    <col min="1" max="1" width="11.85546875" customWidth="1"/>
    <col min="2" max="2" width="23.28515625" bestFit="1" customWidth="1"/>
    <col min="3" max="4" width="10.28515625" customWidth="1"/>
    <col min="5" max="5" width="4.42578125" customWidth="1"/>
    <col min="6" max="6" width="0" hidden="1" customWidth="1"/>
    <col min="7" max="7" width="31" bestFit="1" customWidth="1"/>
    <col min="9" max="9" width="14.140625" customWidth="1"/>
    <col min="10" max="10" width="5.28515625" customWidth="1"/>
    <col min="11" max="11" width="27" bestFit="1" customWidth="1"/>
    <col min="12" max="12" width="49.140625" customWidth="1"/>
  </cols>
  <sheetData>
    <row r="1" spans="1:12" ht="15.75">
      <c r="A1" s="131" t="s">
        <v>408</v>
      </c>
      <c r="G1" s="131" t="s">
        <v>409</v>
      </c>
      <c r="K1" s="13" t="s">
        <v>410</v>
      </c>
    </row>
    <row r="2" spans="1:12">
      <c r="A2" s="234" t="s">
        <v>411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2">
      <c r="A3" s="129"/>
      <c r="G3" t="s">
        <v>412</v>
      </c>
      <c r="H3" t="s">
        <v>413</v>
      </c>
    </row>
    <row r="4" spans="1:12">
      <c r="A4" s="129" t="s">
        <v>414</v>
      </c>
      <c r="B4" s="85"/>
      <c r="G4" s="147" t="s">
        <v>415</v>
      </c>
      <c r="H4">
        <v>0</v>
      </c>
    </row>
    <row r="5" spans="1:12" ht="15.75">
      <c r="A5" s="131"/>
      <c r="G5" s="147" t="s">
        <v>416</v>
      </c>
      <c r="H5">
        <v>5</v>
      </c>
    </row>
    <row r="6" spans="1:12" ht="15.75">
      <c r="A6" s="57" t="s">
        <v>417</v>
      </c>
      <c r="B6" s="131" t="s">
        <v>418</v>
      </c>
      <c r="C6" s="157" t="s">
        <v>419</v>
      </c>
      <c r="D6" s="107"/>
      <c r="G6" s="147" t="s">
        <v>420</v>
      </c>
      <c r="H6">
        <v>10</v>
      </c>
      <c r="L6" s="8" t="s">
        <v>421</v>
      </c>
    </row>
    <row r="7" spans="1:12">
      <c r="A7" s="85"/>
      <c r="B7" s="85"/>
      <c r="C7" s="157" t="e" cm="1">
        <f t="array" ref="C7">INDEX(C10:C215,MATCH(A7&amp;B7,A10:A215&amp;B10:B215,0),1)</f>
        <v>#N/A</v>
      </c>
      <c r="D7" s="107"/>
      <c r="G7" s="158" t="s">
        <v>419</v>
      </c>
      <c r="H7" s="159">
        <f>IF(H9&lt;10%,0,IF(H9&lt;20%,5,10))</f>
        <v>10</v>
      </c>
      <c r="K7" s="159" t="s">
        <v>419</v>
      </c>
      <c r="L7" s="157" t="e" cm="1">
        <f t="array" ref="L7">IF(A7=K24,5,IF(A7=K25,5,IF(A7=K26,5,IF(INDEX(D10:D215,MATCH(A7&amp;B7,A10:A215&amp;B10:B215,0),1)="ano",5,0))))</f>
        <v>#N/A</v>
      </c>
    </row>
    <row r="8" spans="1:12" ht="15.75" thickBot="1">
      <c r="K8" t="s">
        <v>422</v>
      </c>
    </row>
    <row r="9" spans="1:12" ht="36.75" thickBot="1">
      <c r="A9" s="137" t="s">
        <v>423</v>
      </c>
      <c r="B9" s="138" t="s">
        <v>424</v>
      </c>
      <c r="C9" s="139" t="s">
        <v>425</v>
      </c>
      <c r="D9" s="155" t="s">
        <v>426</v>
      </c>
      <c r="F9" t="s">
        <v>427</v>
      </c>
      <c r="G9" s="147" t="s">
        <v>428</v>
      </c>
      <c r="H9" s="87">
        <f>H12/H10</f>
        <v>1</v>
      </c>
      <c r="K9" s="150" t="s">
        <v>429</v>
      </c>
      <c r="L9" s="151" t="s">
        <v>430</v>
      </c>
    </row>
    <row r="10" spans="1:12" ht="15.75" thickBot="1">
      <c r="A10" s="140" t="s">
        <v>427</v>
      </c>
      <c r="B10" s="141" t="s">
        <v>431</v>
      </c>
      <c r="C10" s="142">
        <v>11</v>
      </c>
      <c r="D10" s="154"/>
      <c r="F10" t="s">
        <v>432</v>
      </c>
      <c r="G10" s="147" t="s">
        <v>433</v>
      </c>
      <c r="H10">
        <f>EFE!H7</f>
        <v>38.25</v>
      </c>
      <c r="I10" t="s">
        <v>434</v>
      </c>
      <c r="K10" s="152" t="s">
        <v>435</v>
      </c>
      <c r="L10" s="153" t="s">
        <v>436</v>
      </c>
    </row>
    <row r="11" spans="1:12" ht="15.75" thickBot="1">
      <c r="A11" s="140" t="s">
        <v>427</v>
      </c>
      <c r="B11" s="141" t="s">
        <v>437</v>
      </c>
      <c r="C11" s="142">
        <v>9</v>
      </c>
      <c r="D11" s="154"/>
      <c r="F11" t="s">
        <v>438</v>
      </c>
      <c r="G11" s="149" t="s">
        <v>439</v>
      </c>
      <c r="K11" s="152" t="s">
        <v>427</v>
      </c>
      <c r="L11" s="153" t="s">
        <v>440</v>
      </c>
    </row>
    <row r="12" spans="1:12" ht="15.75" thickBot="1">
      <c r="A12" s="140" t="s">
        <v>427</v>
      </c>
      <c r="B12" s="141" t="s">
        <v>441</v>
      </c>
      <c r="C12" s="142">
        <v>9</v>
      </c>
      <c r="D12" s="154"/>
      <c r="F12" t="s">
        <v>442</v>
      </c>
      <c r="G12" t="s">
        <v>301</v>
      </c>
      <c r="H12">
        <f>SUM(H13:H30)</f>
        <v>38.25</v>
      </c>
      <c r="K12" s="152" t="s">
        <v>438</v>
      </c>
      <c r="L12" s="153" t="s">
        <v>443</v>
      </c>
    </row>
    <row r="13" spans="1:12" ht="45.75" thickBot="1">
      <c r="A13" s="140" t="s">
        <v>427</v>
      </c>
      <c r="B13" s="141" t="s">
        <v>444</v>
      </c>
      <c r="C13" s="142">
        <v>8</v>
      </c>
      <c r="D13" s="154"/>
      <c r="F13" t="s">
        <v>445</v>
      </c>
      <c r="G13" s="235" t="s">
        <v>303</v>
      </c>
      <c r="H13" s="85">
        <v>38.25</v>
      </c>
      <c r="I13" t="s">
        <v>305</v>
      </c>
      <c r="K13" s="152" t="s">
        <v>446</v>
      </c>
      <c r="L13" s="153" t="s">
        <v>447</v>
      </c>
    </row>
    <row r="14" spans="1:12" ht="15.75" thickBot="1">
      <c r="A14" s="140" t="s">
        <v>427</v>
      </c>
      <c r="B14" s="141" t="s">
        <v>448</v>
      </c>
      <c r="C14" s="142">
        <v>8</v>
      </c>
      <c r="D14" s="154"/>
      <c r="F14" t="s">
        <v>449</v>
      </c>
      <c r="G14" s="235" t="s">
        <v>309</v>
      </c>
      <c r="H14" s="85"/>
      <c r="K14" s="152" t="s">
        <v>445</v>
      </c>
      <c r="L14" s="153" t="s">
        <v>450</v>
      </c>
    </row>
    <row r="15" spans="1:12" ht="15.75" thickBot="1">
      <c r="A15" s="140" t="s">
        <v>427</v>
      </c>
      <c r="B15" s="141" t="s">
        <v>451</v>
      </c>
      <c r="C15" s="142">
        <v>7</v>
      </c>
      <c r="D15" s="154"/>
      <c r="F15" t="s">
        <v>452</v>
      </c>
      <c r="G15" s="235"/>
      <c r="H15" s="85"/>
      <c r="K15" s="152" t="s">
        <v>442</v>
      </c>
      <c r="L15" s="153" t="s">
        <v>453</v>
      </c>
    </row>
    <row r="16" spans="1:12" ht="15.75" thickBot="1">
      <c r="A16" s="140" t="s">
        <v>427</v>
      </c>
      <c r="B16" s="141" t="s">
        <v>454</v>
      </c>
      <c r="C16" s="142">
        <v>7</v>
      </c>
      <c r="D16" s="154"/>
      <c r="F16" t="s">
        <v>455</v>
      </c>
      <c r="G16" s="235"/>
      <c r="H16" s="85"/>
      <c r="K16" s="152" t="s">
        <v>455</v>
      </c>
      <c r="L16" s="153" t="s">
        <v>456</v>
      </c>
    </row>
    <row r="17" spans="1:12" ht="45.75" thickBot="1">
      <c r="A17" s="140" t="s">
        <v>427</v>
      </c>
      <c r="B17" s="141" t="s">
        <v>457</v>
      </c>
      <c r="C17" s="142">
        <v>7</v>
      </c>
      <c r="D17" s="154"/>
      <c r="F17" t="s">
        <v>458</v>
      </c>
      <c r="G17" s="235"/>
      <c r="H17" s="85"/>
      <c r="K17" s="152" t="s">
        <v>459</v>
      </c>
      <c r="L17" s="153" t="s">
        <v>460</v>
      </c>
    </row>
    <row r="18" spans="1:12" ht="30.75" thickBot="1">
      <c r="A18" s="140" t="s">
        <v>427</v>
      </c>
      <c r="B18" s="141" t="s">
        <v>461</v>
      </c>
      <c r="C18" s="142">
        <v>6</v>
      </c>
      <c r="D18" s="154" t="s">
        <v>462</v>
      </c>
      <c r="F18" t="s">
        <v>435</v>
      </c>
      <c r="G18" s="235"/>
      <c r="H18" s="85"/>
      <c r="K18" s="152" t="s">
        <v>432</v>
      </c>
      <c r="L18" s="153" t="s">
        <v>463</v>
      </c>
    </row>
    <row r="19" spans="1:12" ht="45.75" thickBot="1">
      <c r="A19" s="140" t="s">
        <v>427</v>
      </c>
      <c r="B19" s="141" t="s">
        <v>464</v>
      </c>
      <c r="C19" s="142">
        <v>6</v>
      </c>
      <c r="D19" s="154"/>
      <c r="F19" t="s">
        <v>429</v>
      </c>
      <c r="G19" s="235"/>
      <c r="H19" s="85"/>
      <c r="K19" s="152" t="s">
        <v>452</v>
      </c>
      <c r="L19" s="153" t="s">
        <v>465</v>
      </c>
    </row>
    <row r="20" spans="1:12" ht="30.75" thickBot="1">
      <c r="A20" s="140" t="s">
        <v>427</v>
      </c>
      <c r="B20" s="141" t="s">
        <v>466</v>
      </c>
      <c r="C20" s="142">
        <v>6</v>
      </c>
      <c r="D20" s="154"/>
      <c r="F20" t="s">
        <v>446</v>
      </c>
      <c r="G20" s="235"/>
      <c r="H20" s="85"/>
      <c r="K20" s="152" t="s">
        <v>449</v>
      </c>
      <c r="L20" s="153" t="s">
        <v>467</v>
      </c>
    </row>
    <row r="21" spans="1:12" ht="30.75" thickBot="1">
      <c r="A21" s="140" t="s">
        <v>427</v>
      </c>
      <c r="B21" s="141" t="s">
        <v>468</v>
      </c>
      <c r="C21" s="142">
        <v>5</v>
      </c>
      <c r="D21" s="154"/>
      <c r="F21" t="s">
        <v>469</v>
      </c>
      <c r="G21" s="235"/>
      <c r="H21" s="85"/>
      <c r="K21" s="152" t="s">
        <v>470</v>
      </c>
      <c r="L21" s="153" t="s">
        <v>471</v>
      </c>
    </row>
    <row r="22" spans="1:12" ht="15.75" thickBot="1">
      <c r="A22" s="140" t="s">
        <v>427</v>
      </c>
      <c r="B22" s="141" t="s">
        <v>472</v>
      </c>
      <c r="C22" s="142">
        <v>5</v>
      </c>
      <c r="D22" s="154" t="s">
        <v>462</v>
      </c>
      <c r="F22" t="s">
        <v>470</v>
      </c>
      <c r="G22" s="235"/>
      <c r="H22" s="85"/>
    </row>
    <row r="23" spans="1:12" ht="30.75" thickBot="1">
      <c r="A23" s="140" t="s">
        <v>427</v>
      </c>
      <c r="B23" s="141" t="s">
        <v>473</v>
      </c>
      <c r="C23" s="142">
        <v>5</v>
      </c>
      <c r="D23" s="154" t="s">
        <v>462</v>
      </c>
      <c r="G23" s="235"/>
      <c r="H23" s="85"/>
      <c r="K23" s="162" t="s">
        <v>74</v>
      </c>
    </row>
    <row r="24" spans="1:12" ht="15.75" thickBot="1">
      <c r="A24" s="140" t="s">
        <v>427</v>
      </c>
      <c r="B24" s="141" t="s">
        <v>474</v>
      </c>
      <c r="C24" s="142">
        <v>4</v>
      </c>
      <c r="D24" s="154"/>
      <c r="G24" s="235"/>
      <c r="H24" s="85"/>
      <c r="K24" s="162" t="s">
        <v>438</v>
      </c>
    </row>
    <row r="25" spans="1:12" ht="15.75" thickBot="1">
      <c r="A25" s="140" t="s">
        <v>427</v>
      </c>
      <c r="B25" s="141" t="s">
        <v>475</v>
      </c>
      <c r="C25" s="142">
        <v>4</v>
      </c>
      <c r="D25" s="154"/>
      <c r="G25" s="235"/>
      <c r="H25" s="85"/>
      <c r="K25" s="162" t="s">
        <v>446</v>
      </c>
    </row>
    <row r="26" spans="1:12" ht="15.75" thickBot="1">
      <c r="A26" s="140" t="s">
        <v>427</v>
      </c>
      <c r="B26" s="141" t="s">
        <v>476</v>
      </c>
      <c r="C26" s="142">
        <v>4</v>
      </c>
      <c r="D26" s="154" t="s">
        <v>462</v>
      </c>
      <c r="G26" s="235"/>
      <c r="H26" s="85"/>
      <c r="K26" s="162" t="s">
        <v>449</v>
      </c>
    </row>
    <row r="27" spans="1:12" ht="15.75" thickBot="1">
      <c r="A27" s="140" t="s">
        <v>432</v>
      </c>
      <c r="B27" s="141" t="s">
        <v>477</v>
      </c>
      <c r="C27" s="142">
        <v>18</v>
      </c>
      <c r="D27" s="154"/>
      <c r="G27" s="235"/>
      <c r="H27" s="85"/>
    </row>
    <row r="28" spans="1:12" ht="15.75" thickBot="1">
      <c r="A28" s="140" t="s">
        <v>432</v>
      </c>
      <c r="B28" s="141" t="s">
        <v>478</v>
      </c>
      <c r="C28" s="142">
        <v>11</v>
      </c>
      <c r="D28" s="154"/>
      <c r="G28" s="235"/>
      <c r="H28" s="85"/>
    </row>
    <row r="29" spans="1:12" ht="15.75" thickBot="1">
      <c r="A29" s="143" t="s">
        <v>432</v>
      </c>
      <c r="B29" s="144" t="s">
        <v>479</v>
      </c>
      <c r="C29" s="145">
        <v>11</v>
      </c>
      <c r="D29" s="154"/>
      <c r="G29" s="235"/>
      <c r="H29" s="85"/>
    </row>
    <row r="30" spans="1:12" ht="15.75" thickBot="1">
      <c r="A30" s="140" t="s">
        <v>432</v>
      </c>
      <c r="B30" s="141" t="s">
        <v>480</v>
      </c>
      <c r="C30" s="142">
        <v>11</v>
      </c>
      <c r="D30" s="154" t="s">
        <v>462</v>
      </c>
      <c r="G30" s="235"/>
      <c r="H30" s="85"/>
    </row>
    <row r="31" spans="1:12" ht="15.75" thickBot="1">
      <c r="A31" s="140" t="s">
        <v>432</v>
      </c>
      <c r="B31" s="141" t="s">
        <v>481</v>
      </c>
      <c r="C31" s="142">
        <v>11</v>
      </c>
      <c r="D31" s="154"/>
      <c r="G31" s="148"/>
    </row>
    <row r="32" spans="1:12" ht="15.75" thickBot="1">
      <c r="A32" s="140" t="s">
        <v>432</v>
      </c>
      <c r="B32" s="141" t="s">
        <v>482</v>
      </c>
      <c r="C32" s="142">
        <v>10</v>
      </c>
      <c r="D32" s="154"/>
    </row>
    <row r="33" spans="1:4" ht="15.75" thickBot="1">
      <c r="A33" s="140" t="s">
        <v>432</v>
      </c>
      <c r="B33" s="141" t="s">
        <v>483</v>
      </c>
      <c r="C33" s="142">
        <v>10</v>
      </c>
      <c r="D33" s="154"/>
    </row>
    <row r="34" spans="1:4" ht="15.75" thickBot="1">
      <c r="A34" s="140" t="s">
        <v>432</v>
      </c>
      <c r="B34" s="141" t="s">
        <v>484</v>
      </c>
      <c r="C34" s="142">
        <v>10</v>
      </c>
      <c r="D34" s="154"/>
    </row>
    <row r="35" spans="1:4" ht="15.75" thickBot="1">
      <c r="A35" s="140" t="s">
        <v>432</v>
      </c>
      <c r="B35" s="141" t="s">
        <v>485</v>
      </c>
      <c r="C35" s="142">
        <v>10</v>
      </c>
      <c r="D35" s="154"/>
    </row>
    <row r="36" spans="1:4" ht="15.75" thickBot="1">
      <c r="A36" s="140" t="s">
        <v>432</v>
      </c>
      <c r="B36" s="141" t="s">
        <v>486</v>
      </c>
      <c r="C36" s="142">
        <v>10</v>
      </c>
      <c r="D36" s="154"/>
    </row>
    <row r="37" spans="1:4" ht="15.75" thickBot="1">
      <c r="A37" s="140" t="s">
        <v>432</v>
      </c>
      <c r="B37" s="141" t="s">
        <v>487</v>
      </c>
      <c r="C37" s="142">
        <v>10</v>
      </c>
      <c r="D37" s="154" t="s">
        <v>462</v>
      </c>
    </row>
    <row r="38" spans="1:4" ht="15.75" thickBot="1">
      <c r="A38" s="140" t="s">
        <v>432</v>
      </c>
      <c r="B38" s="141" t="s">
        <v>488</v>
      </c>
      <c r="C38" s="142">
        <v>9</v>
      </c>
      <c r="D38" s="154"/>
    </row>
    <row r="39" spans="1:4" ht="15.75" thickBot="1">
      <c r="A39" s="140" t="s">
        <v>432</v>
      </c>
      <c r="B39" s="141" t="s">
        <v>489</v>
      </c>
      <c r="C39" s="142">
        <v>9</v>
      </c>
      <c r="D39" s="154"/>
    </row>
    <row r="40" spans="1:4" ht="15.75" thickBot="1">
      <c r="A40" s="140" t="s">
        <v>432</v>
      </c>
      <c r="B40" s="141" t="s">
        <v>490</v>
      </c>
      <c r="C40" s="142">
        <v>9</v>
      </c>
      <c r="D40" s="154" t="s">
        <v>462</v>
      </c>
    </row>
    <row r="41" spans="1:4" ht="15.75" thickBot="1">
      <c r="A41" s="140" t="s">
        <v>432</v>
      </c>
      <c r="B41" s="141" t="s">
        <v>491</v>
      </c>
      <c r="C41" s="142">
        <v>9</v>
      </c>
      <c r="D41" s="154"/>
    </row>
    <row r="42" spans="1:4" ht="15.75" thickBot="1">
      <c r="A42" s="140" t="s">
        <v>432</v>
      </c>
      <c r="B42" s="141" t="s">
        <v>492</v>
      </c>
      <c r="C42" s="142">
        <v>9</v>
      </c>
      <c r="D42" s="154"/>
    </row>
    <row r="43" spans="1:4" ht="15.75" thickBot="1">
      <c r="A43" s="140" t="s">
        <v>432</v>
      </c>
      <c r="B43" s="141" t="s">
        <v>493</v>
      </c>
      <c r="C43" s="142">
        <v>9</v>
      </c>
      <c r="D43" s="154" t="s">
        <v>462</v>
      </c>
    </row>
    <row r="44" spans="1:4" ht="15.75" thickBot="1">
      <c r="A44" s="140" t="s">
        <v>432</v>
      </c>
      <c r="B44" s="141" t="s">
        <v>494</v>
      </c>
      <c r="C44" s="142">
        <v>9</v>
      </c>
      <c r="D44" s="154"/>
    </row>
    <row r="45" spans="1:4" ht="15.75" thickBot="1">
      <c r="A45" s="140" t="s">
        <v>432</v>
      </c>
      <c r="B45" s="141" t="s">
        <v>495</v>
      </c>
      <c r="C45" s="142">
        <v>8</v>
      </c>
      <c r="D45" s="154"/>
    </row>
    <row r="46" spans="1:4" ht="15.75" thickBot="1">
      <c r="A46" s="140" t="s">
        <v>432</v>
      </c>
      <c r="B46" s="141" t="s">
        <v>496</v>
      </c>
      <c r="C46" s="142">
        <v>8</v>
      </c>
      <c r="D46" s="154"/>
    </row>
    <row r="47" spans="1:4" ht="15.75" thickBot="1">
      <c r="A47" s="140" t="s">
        <v>432</v>
      </c>
      <c r="B47" s="141" t="s">
        <v>497</v>
      </c>
      <c r="C47" s="142">
        <v>7</v>
      </c>
      <c r="D47" s="154" t="s">
        <v>462</v>
      </c>
    </row>
    <row r="48" spans="1:4" ht="15.75" thickBot="1">
      <c r="A48" s="140" t="s">
        <v>438</v>
      </c>
      <c r="B48" s="141" t="s">
        <v>498</v>
      </c>
      <c r="C48" s="142">
        <v>11</v>
      </c>
      <c r="D48" s="154"/>
    </row>
    <row r="49" spans="1:4" ht="15.75" thickBot="1">
      <c r="A49" s="143" t="s">
        <v>438</v>
      </c>
      <c r="B49" s="144" t="s">
        <v>499</v>
      </c>
      <c r="C49" s="145">
        <v>9</v>
      </c>
      <c r="D49" s="154"/>
    </row>
    <row r="50" spans="1:4" ht="15.75" thickBot="1">
      <c r="A50" s="140" t="s">
        <v>438</v>
      </c>
      <c r="B50" s="141" t="s">
        <v>500</v>
      </c>
      <c r="C50" s="142">
        <v>9</v>
      </c>
      <c r="D50" s="154" t="s">
        <v>462</v>
      </c>
    </row>
    <row r="51" spans="1:4" ht="15.75" thickBot="1">
      <c r="A51" s="140" t="s">
        <v>438</v>
      </c>
      <c r="B51" s="141" t="s">
        <v>501</v>
      </c>
      <c r="C51" s="142">
        <v>7</v>
      </c>
      <c r="D51" s="154"/>
    </row>
    <row r="52" spans="1:4" ht="15.75" thickBot="1">
      <c r="A52" s="140" t="s">
        <v>438</v>
      </c>
      <c r="B52" s="141" t="s">
        <v>502</v>
      </c>
      <c r="C52" s="142">
        <v>7</v>
      </c>
      <c r="D52" s="154"/>
    </row>
    <row r="53" spans="1:4" ht="15.75" thickBot="1">
      <c r="A53" s="140" t="s">
        <v>438</v>
      </c>
      <c r="B53" s="141" t="s">
        <v>503</v>
      </c>
      <c r="C53" s="142">
        <v>6</v>
      </c>
      <c r="D53" s="154" t="s">
        <v>462</v>
      </c>
    </row>
    <row r="54" spans="1:4" ht="15.75" thickBot="1">
      <c r="A54" s="140" t="s">
        <v>438</v>
      </c>
      <c r="B54" s="141" t="s">
        <v>504</v>
      </c>
      <c r="C54" s="142">
        <v>2</v>
      </c>
      <c r="D54" s="154" t="s">
        <v>462</v>
      </c>
    </row>
    <row r="55" spans="1:4" ht="15.75" thickBot="1">
      <c r="A55" s="140" t="s">
        <v>442</v>
      </c>
      <c r="B55" s="141" t="s">
        <v>505</v>
      </c>
      <c r="C55" s="142">
        <v>11</v>
      </c>
      <c r="D55" s="154"/>
    </row>
    <row r="56" spans="1:4" ht="15.75" thickBot="1">
      <c r="A56" s="140" t="s">
        <v>442</v>
      </c>
      <c r="B56" s="141" t="s">
        <v>506</v>
      </c>
      <c r="C56" s="142">
        <v>9</v>
      </c>
      <c r="D56" s="154"/>
    </row>
    <row r="57" spans="1:4" ht="15.75" thickBot="1">
      <c r="A57" s="140" t="s">
        <v>442</v>
      </c>
      <c r="B57" s="141" t="s">
        <v>507</v>
      </c>
      <c r="C57" s="142">
        <v>8</v>
      </c>
      <c r="D57" s="154"/>
    </row>
    <row r="58" spans="1:4" ht="15.75" thickBot="1">
      <c r="A58" s="140" t="s">
        <v>442</v>
      </c>
      <c r="B58" s="141" t="s">
        <v>508</v>
      </c>
      <c r="C58" s="142">
        <v>7</v>
      </c>
      <c r="D58" s="154"/>
    </row>
    <row r="59" spans="1:4" ht="15.75" thickBot="1">
      <c r="A59" s="140" t="s">
        <v>442</v>
      </c>
      <c r="B59" s="141" t="s">
        <v>509</v>
      </c>
      <c r="C59" s="142">
        <v>7</v>
      </c>
      <c r="D59" s="154"/>
    </row>
    <row r="60" spans="1:4" ht="15.75" thickBot="1">
      <c r="A60" s="140" t="s">
        <v>442</v>
      </c>
      <c r="B60" s="141" t="s">
        <v>510</v>
      </c>
      <c r="C60" s="142">
        <v>6</v>
      </c>
      <c r="D60" s="154"/>
    </row>
    <row r="61" spans="1:4" ht="15.75" thickBot="1">
      <c r="A61" s="140" t="s">
        <v>442</v>
      </c>
      <c r="B61" s="141" t="s">
        <v>511</v>
      </c>
      <c r="C61" s="142">
        <v>6</v>
      </c>
      <c r="D61" s="154"/>
    </row>
    <row r="62" spans="1:4" ht="15.75" thickBot="1">
      <c r="A62" s="140" t="s">
        <v>442</v>
      </c>
      <c r="B62" s="141" t="s">
        <v>512</v>
      </c>
      <c r="C62" s="142">
        <v>5</v>
      </c>
      <c r="D62" s="154"/>
    </row>
    <row r="63" spans="1:4" ht="15.75" thickBot="1">
      <c r="A63" s="140" t="s">
        <v>442</v>
      </c>
      <c r="B63" s="141" t="s">
        <v>513</v>
      </c>
      <c r="C63" s="142">
        <v>5</v>
      </c>
      <c r="D63" s="154"/>
    </row>
    <row r="64" spans="1:4" ht="15.75" thickBot="1">
      <c r="A64" s="140" t="s">
        <v>442</v>
      </c>
      <c r="B64" s="141" t="s">
        <v>514</v>
      </c>
      <c r="C64" s="142">
        <v>5</v>
      </c>
      <c r="D64" s="154" t="s">
        <v>462</v>
      </c>
    </row>
    <row r="65" spans="1:4" ht="15.75" thickBot="1">
      <c r="A65" s="140" t="s">
        <v>442</v>
      </c>
      <c r="B65" s="141" t="s">
        <v>515</v>
      </c>
      <c r="C65" s="142">
        <v>5</v>
      </c>
      <c r="D65" s="154"/>
    </row>
    <row r="66" spans="1:4" ht="15.75" thickBot="1">
      <c r="A66" s="140" t="s">
        <v>442</v>
      </c>
      <c r="B66" s="141" t="s">
        <v>516</v>
      </c>
      <c r="C66" s="142">
        <v>5</v>
      </c>
      <c r="D66" s="154"/>
    </row>
    <row r="67" spans="1:4" ht="15.75" thickBot="1">
      <c r="A67" s="140" t="s">
        <v>442</v>
      </c>
      <c r="B67" s="141" t="s">
        <v>517</v>
      </c>
      <c r="C67" s="142">
        <v>5</v>
      </c>
      <c r="D67" s="154" t="s">
        <v>462</v>
      </c>
    </row>
    <row r="68" spans="1:4" ht="15.75" thickBot="1">
      <c r="A68" s="140" t="s">
        <v>442</v>
      </c>
      <c r="B68" s="141" t="s">
        <v>518</v>
      </c>
      <c r="C68" s="142">
        <v>5</v>
      </c>
      <c r="D68" s="154"/>
    </row>
    <row r="69" spans="1:4" ht="15.75" thickBot="1">
      <c r="A69" s="140" t="s">
        <v>442</v>
      </c>
      <c r="B69" s="141" t="s">
        <v>519</v>
      </c>
      <c r="C69" s="142">
        <v>4</v>
      </c>
      <c r="D69" s="154"/>
    </row>
    <row r="70" spans="1:4" ht="15.75" thickBot="1">
      <c r="A70" s="140" t="s">
        <v>445</v>
      </c>
      <c r="B70" s="141" t="s">
        <v>520</v>
      </c>
      <c r="C70" s="142">
        <v>12</v>
      </c>
      <c r="D70" s="154" t="s">
        <v>462</v>
      </c>
    </row>
    <row r="71" spans="1:4" ht="15.75" thickBot="1">
      <c r="A71" s="140" t="s">
        <v>445</v>
      </c>
      <c r="B71" s="141" t="s">
        <v>521</v>
      </c>
      <c r="C71" s="142">
        <v>12</v>
      </c>
      <c r="D71" s="154"/>
    </row>
    <row r="72" spans="1:4" ht="15.75" thickBot="1">
      <c r="A72" s="140" t="s">
        <v>445</v>
      </c>
      <c r="B72" s="141" t="s">
        <v>522</v>
      </c>
      <c r="C72" s="142">
        <v>10</v>
      </c>
      <c r="D72" s="154"/>
    </row>
    <row r="73" spans="1:4" ht="15.75" thickBot="1">
      <c r="A73" s="140" t="s">
        <v>445</v>
      </c>
      <c r="B73" s="141" t="s">
        <v>523</v>
      </c>
      <c r="C73" s="142">
        <v>8</v>
      </c>
      <c r="D73" s="154" t="s">
        <v>462</v>
      </c>
    </row>
    <row r="74" spans="1:4" ht="15.75" thickBot="1">
      <c r="A74" s="140" t="s">
        <v>445</v>
      </c>
      <c r="B74" s="141" t="s">
        <v>524</v>
      </c>
      <c r="C74" s="142">
        <v>8</v>
      </c>
      <c r="D74" s="154"/>
    </row>
    <row r="75" spans="1:4" ht="15.75" thickBot="1">
      <c r="A75" s="140" t="s">
        <v>445</v>
      </c>
      <c r="B75" s="141" t="s">
        <v>525</v>
      </c>
      <c r="C75" s="142">
        <v>8</v>
      </c>
      <c r="D75" s="154"/>
    </row>
    <row r="76" spans="1:4" ht="15.75" thickBot="1">
      <c r="A76" s="140" t="s">
        <v>445</v>
      </c>
      <c r="B76" s="141" t="s">
        <v>526</v>
      </c>
      <c r="C76" s="142">
        <v>6</v>
      </c>
      <c r="D76" s="154" t="s">
        <v>462</v>
      </c>
    </row>
    <row r="77" spans="1:4" ht="15.75" thickBot="1">
      <c r="A77" s="140" t="s">
        <v>445</v>
      </c>
      <c r="B77" s="141" t="s">
        <v>527</v>
      </c>
      <c r="C77" s="142">
        <v>6</v>
      </c>
      <c r="D77" s="154"/>
    </row>
    <row r="78" spans="1:4" ht="15.75" thickBot="1">
      <c r="A78" s="140" t="s">
        <v>445</v>
      </c>
      <c r="B78" s="141" t="s">
        <v>528</v>
      </c>
      <c r="C78" s="142">
        <v>5</v>
      </c>
      <c r="D78" s="154" t="s">
        <v>462</v>
      </c>
    </row>
    <row r="79" spans="1:4" ht="15.75" thickBot="1">
      <c r="A79" s="140" t="s">
        <v>445</v>
      </c>
      <c r="B79" s="141" t="s">
        <v>529</v>
      </c>
      <c r="C79" s="142">
        <v>4</v>
      </c>
      <c r="D79" s="154"/>
    </row>
    <row r="80" spans="1:4" ht="15.75" thickBot="1">
      <c r="A80" s="140" t="s">
        <v>449</v>
      </c>
      <c r="B80" s="141" t="s">
        <v>530</v>
      </c>
      <c r="C80" s="142">
        <v>11</v>
      </c>
      <c r="D80" s="154"/>
    </row>
    <row r="81" spans="1:4" ht="15.75" thickBot="1">
      <c r="A81" s="140" t="s">
        <v>449</v>
      </c>
      <c r="B81" s="141" t="s">
        <v>531</v>
      </c>
      <c r="C81" s="142">
        <v>11</v>
      </c>
      <c r="D81" s="154"/>
    </row>
    <row r="82" spans="1:4" ht="15.75" thickBot="1">
      <c r="A82" s="140" t="s">
        <v>449</v>
      </c>
      <c r="B82" s="141" t="s">
        <v>532</v>
      </c>
      <c r="C82" s="142">
        <v>9</v>
      </c>
      <c r="D82" s="154"/>
    </row>
    <row r="83" spans="1:4" ht="15.75" thickBot="1">
      <c r="A83" s="140" t="s">
        <v>449</v>
      </c>
      <c r="B83" s="141" t="s">
        <v>533</v>
      </c>
      <c r="C83" s="142">
        <v>9</v>
      </c>
      <c r="D83" s="154"/>
    </row>
    <row r="84" spans="1:4" ht="15.75" thickBot="1">
      <c r="A84" s="140" t="s">
        <v>449</v>
      </c>
      <c r="B84" s="141" t="s">
        <v>534</v>
      </c>
      <c r="C84" s="142">
        <v>8</v>
      </c>
      <c r="D84" s="154"/>
    </row>
    <row r="85" spans="1:4" ht="15.75" thickBot="1">
      <c r="A85" s="140" t="s">
        <v>449</v>
      </c>
      <c r="B85" s="141" t="s">
        <v>535</v>
      </c>
      <c r="C85" s="142">
        <v>8</v>
      </c>
      <c r="D85" s="154"/>
    </row>
    <row r="86" spans="1:4" ht="15.75" thickBot="1">
      <c r="A86" s="140" t="s">
        <v>449</v>
      </c>
      <c r="B86" s="141" t="s">
        <v>536</v>
      </c>
      <c r="C86" s="142">
        <v>8</v>
      </c>
      <c r="D86" s="154" t="s">
        <v>462</v>
      </c>
    </row>
    <row r="87" spans="1:4" ht="15.75" thickBot="1">
      <c r="A87" s="140" t="s">
        <v>449</v>
      </c>
      <c r="B87" s="141" t="s">
        <v>537</v>
      </c>
      <c r="C87" s="142">
        <v>7</v>
      </c>
      <c r="D87" s="154"/>
    </row>
    <row r="88" spans="1:4" ht="15.75" thickBot="1">
      <c r="A88" s="140" t="s">
        <v>449</v>
      </c>
      <c r="B88" s="141" t="s">
        <v>538</v>
      </c>
      <c r="C88" s="142">
        <v>7</v>
      </c>
      <c r="D88" s="154" t="s">
        <v>462</v>
      </c>
    </row>
    <row r="89" spans="1:4" ht="15.75" thickBot="1">
      <c r="A89" s="140" t="s">
        <v>449</v>
      </c>
      <c r="B89" s="141" t="s">
        <v>539</v>
      </c>
      <c r="C89" s="142">
        <v>7</v>
      </c>
      <c r="D89" s="154"/>
    </row>
    <row r="90" spans="1:4" ht="15.75" thickBot="1">
      <c r="A90" s="140" t="s">
        <v>449</v>
      </c>
      <c r="B90" s="141" t="s">
        <v>540</v>
      </c>
      <c r="C90" s="142">
        <v>7</v>
      </c>
      <c r="D90" s="154"/>
    </row>
    <row r="91" spans="1:4" ht="15.75" thickBot="1">
      <c r="A91" s="143" t="s">
        <v>449</v>
      </c>
      <c r="B91" s="144" t="s">
        <v>541</v>
      </c>
      <c r="C91" s="145">
        <v>7</v>
      </c>
      <c r="D91" s="154" t="s">
        <v>462</v>
      </c>
    </row>
    <row r="92" spans="1:4" ht="15.75" thickBot="1">
      <c r="A92" s="140" t="s">
        <v>449</v>
      </c>
      <c r="B92" s="141" t="s">
        <v>542</v>
      </c>
      <c r="C92" s="142">
        <v>7</v>
      </c>
      <c r="D92" s="154"/>
    </row>
    <row r="93" spans="1:4" ht="15.75" thickBot="1">
      <c r="A93" s="140" t="s">
        <v>449</v>
      </c>
      <c r="B93" s="141" t="s">
        <v>543</v>
      </c>
      <c r="C93" s="142">
        <v>7</v>
      </c>
      <c r="D93" s="154" t="s">
        <v>462</v>
      </c>
    </row>
    <row r="94" spans="1:4" ht="15.75" thickBot="1">
      <c r="A94" s="140" t="s">
        <v>449</v>
      </c>
      <c r="B94" s="141" t="s">
        <v>544</v>
      </c>
      <c r="C94" s="142">
        <v>6</v>
      </c>
      <c r="D94" s="154"/>
    </row>
    <row r="95" spans="1:4" ht="15.75" thickBot="1">
      <c r="A95" s="140" t="s">
        <v>449</v>
      </c>
      <c r="B95" s="141" t="s">
        <v>545</v>
      </c>
      <c r="C95" s="142">
        <v>6</v>
      </c>
      <c r="D95" s="154" t="s">
        <v>462</v>
      </c>
    </row>
    <row r="96" spans="1:4" ht="15.75" thickBot="1">
      <c r="A96" s="140" t="s">
        <v>449</v>
      </c>
      <c r="B96" s="141" t="s">
        <v>546</v>
      </c>
      <c r="C96" s="142">
        <v>5</v>
      </c>
      <c r="D96" s="154" t="s">
        <v>462</v>
      </c>
    </row>
    <row r="97" spans="1:4" ht="15.75" thickBot="1">
      <c r="A97" s="140" t="s">
        <v>449</v>
      </c>
      <c r="B97" s="141" t="s">
        <v>547</v>
      </c>
      <c r="C97" s="142">
        <v>5</v>
      </c>
      <c r="D97" s="154"/>
    </row>
    <row r="98" spans="1:4" ht="15.75" thickBot="1">
      <c r="A98" s="140" t="s">
        <v>449</v>
      </c>
      <c r="B98" s="141" t="s">
        <v>548</v>
      </c>
      <c r="C98" s="142">
        <v>5</v>
      </c>
      <c r="D98" s="154" t="s">
        <v>462</v>
      </c>
    </row>
    <row r="99" spans="1:4" ht="15.75" thickBot="1">
      <c r="A99" s="140" t="s">
        <v>449</v>
      </c>
      <c r="B99" s="141" t="s">
        <v>549</v>
      </c>
      <c r="C99" s="142">
        <v>4</v>
      </c>
      <c r="D99" s="154" t="s">
        <v>462</v>
      </c>
    </row>
    <row r="100" spans="1:4" ht="15.75" thickBot="1">
      <c r="A100" s="140" t="s">
        <v>449</v>
      </c>
      <c r="B100" s="141" t="s">
        <v>550</v>
      </c>
      <c r="C100" s="142">
        <v>3</v>
      </c>
      <c r="D100" s="154" t="s">
        <v>462</v>
      </c>
    </row>
    <row r="101" spans="1:4" ht="15.75" thickBot="1">
      <c r="A101" s="140" t="s">
        <v>449</v>
      </c>
      <c r="B101" s="141" t="s">
        <v>551</v>
      </c>
      <c r="C101" s="142">
        <v>3</v>
      </c>
      <c r="D101" s="154" t="s">
        <v>462</v>
      </c>
    </row>
    <row r="102" spans="1:4" ht="15.75" thickBot="1">
      <c r="A102" s="140" t="s">
        <v>452</v>
      </c>
      <c r="B102" s="141" t="s">
        <v>552</v>
      </c>
      <c r="C102" s="142">
        <v>14</v>
      </c>
      <c r="D102" s="154"/>
    </row>
    <row r="103" spans="1:4" ht="15.75" thickBot="1">
      <c r="A103" s="140" t="s">
        <v>452</v>
      </c>
      <c r="B103" s="141" t="s">
        <v>553</v>
      </c>
      <c r="C103" s="142">
        <v>10</v>
      </c>
      <c r="D103" s="154"/>
    </row>
    <row r="104" spans="1:4" ht="15.75" thickBot="1">
      <c r="A104" s="140" t="s">
        <v>452</v>
      </c>
      <c r="B104" s="141" t="s">
        <v>554</v>
      </c>
      <c r="C104" s="142">
        <v>9</v>
      </c>
      <c r="D104" s="154" t="s">
        <v>462</v>
      </c>
    </row>
    <row r="105" spans="1:4" ht="15.75" thickBot="1">
      <c r="A105" s="140" t="s">
        <v>452</v>
      </c>
      <c r="B105" s="141" t="s">
        <v>555</v>
      </c>
      <c r="C105" s="142">
        <v>8</v>
      </c>
      <c r="D105" s="154" t="s">
        <v>462</v>
      </c>
    </row>
    <row r="106" spans="1:4" ht="15.75" thickBot="1">
      <c r="A106" s="140" t="s">
        <v>452</v>
      </c>
      <c r="B106" s="141" t="s">
        <v>556</v>
      </c>
      <c r="C106" s="142">
        <v>7</v>
      </c>
      <c r="D106" s="154" t="s">
        <v>462</v>
      </c>
    </row>
    <row r="107" spans="1:4" ht="15.75" thickBot="1">
      <c r="A107" s="140" t="s">
        <v>452</v>
      </c>
      <c r="B107" s="141" t="s">
        <v>557</v>
      </c>
      <c r="C107" s="142">
        <v>7</v>
      </c>
      <c r="D107" s="154" t="s">
        <v>462</v>
      </c>
    </row>
    <row r="108" spans="1:4" ht="15.75" thickBot="1">
      <c r="A108" s="140" t="s">
        <v>452</v>
      </c>
      <c r="B108" s="141" t="s">
        <v>558</v>
      </c>
      <c r="C108" s="142">
        <v>7</v>
      </c>
      <c r="D108" s="154" t="s">
        <v>462</v>
      </c>
    </row>
    <row r="109" spans="1:4" ht="15.75" thickBot="1">
      <c r="A109" s="140" t="s">
        <v>452</v>
      </c>
      <c r="B109" s="141" t="s">
        <v>559</v>
      </c>
      <c r="C109" s="142">
        <v>6</v>
      </c>
      <c r="D109" s="154" t="s">
        <v>462</v>
      </c>
    </row>
    <row r="110" spans="1:4" ht="15.75" thickBot="1">
      <c r="A110" s="140" t="s">
        <v>452</v>
      </c>
      <c r="B110" s="141" t="s">
        <v>560</v>
      </c>
      <c r="C110" s="142">
        <v>6</v>
      </c>
      <c r="D110" s="154" t="s">
        <v>462</v>
      </c>
    </row>
    <row r="111" spans="1:4" ht="15.75" thickBot="1">
      <c r="A111" s="140" t="s">
        <v>452</v>
      </c>
      <c r="B111" s="141" t="s">
        <v>561</v>
      </c>
      <c r="C111" s="142">
        <v>6</v>
      </c>
      <c r="D111" s="154"/>
    </row>
    <row r="112" spans="1:4" ht="15.75" thickBot="1">
      <c r="A112" s="140" t="s">
        <v>452</v>
      </c>
      <c r="B112" s="141" t="s">
        <v>562</v>
      </c>
      <c r="C112" s="142">
        <v>5</v>
      </c>
      <c r="D112" s="154" t="s">
        <v>462</v>
      </c>
    </row>
    <row r="113" spans="1:4" ht="15.75" thickBot="1">
      <c r="A113" s="140" t="s">
        <v>452</v>
      </c>
      <c r="B113" s="141" t="s">
        <v>563</v>
      </c>
      <c r="C113" s="142">
        <v>5</v>
      </c>
      <c r="D113" s="154" t="s">
        <v>462</v>
      </c>
    </row>
    <row r="114" spans="1:4" ht="15.75" thickBot="1">
      <c r="A114" s="140" t="s">
        <v>452</v>
      </c>
      <c r="B114" s="141" t="s">
        <v>564</v>
      </c>
      <c r="C114" s="142">
        <v>4</v>
      </c>
      <c r="D114" s="154" t="s">
        <v>462</v>
      </c>
    </row>
    <row r="115" spans="1:4" ht="15.75" thickBot="1">
      <c r="A115" s="140" t="s">
        <v>455</v>
      </c>
      <c r="B115" s="141" t="s">
        <v>565</v>
      </c>
      <c r="C115" s="142">
        <v>12</v>
      </c>
      <c r="D115" s="154"/>
    </row>
    <row r="116" spans="1:4" ht="15.75" thickBot="1">
      <c r="A116" s="140" t="s">
        <v>455</v>
      </c>
      <c r="B116" s="141" t="s">
        <v>566</v>
      </c>
      <c r="C116" s="142">
        <v>9</v>
      </c>
      <c r="D116" s="154"/>
    </row>
    <row r="117" spans="1:4" ht="15.75" thickBot="1">
      <c r="A117" s="140" t="s">
        <v>455</v>
      </c>
      <c r="B117" s="141" t="s">
        <v>567</v>
      </c>
      <c r="C117" s="142">
        <v>7</v>
      </c>
      <c r="D117" s="154"/>
    </row>
    <row r="118" spans="1:4" ht="15.75" thickBot="1">
      <c r="A118" s="140" t="s">
        <v>455</v>
      </c>
      <c r="B118" s="141" t="s">
        <v>568</v>
      </c>
      <c r="C118" s="142">
        <v>7</v>
      </c>
      <c r="D118" s="154" t="s">
        <v>462</v>
      </c>
    </row>
    <row r="119" spans="1:4" ht="15.75" thickBot="1">
      <c r="A119" s="140" t="s">
        <v>455</v>
      </c>
      <c r="B119" s="141" t="s">
        <v>569</v>
      </c>
      <c r="C119" s="142">
        <v>7</v>
      </c>
      <c r="D119" s="154"/>
    </row>
    <row r="120" spans="1:4" ht="15.75" thickBot="1">
      <c r="A120" s="140" t="s">
        <v>455</v>
      </c>
      <c r="B120" s="141" t="s">
        <v>570</v>
      </c>
      <c r="C120" s="142">
        <v>7</v>
      </c>
      <c r="D120" s="154" t="s">
        <v>462</v>
      </c>
    </row>
    <row r="121" spans="1:4" ht="15.75" thickBot="1">
      <c r="A121" s="140" t="s">
        <v>455</v>
      </c>
      <c r="B121" s="141" t="s">
        <v>571</v>
      </c>
      <c r="C121" s="142">
        <v>7</v>
      </c>
      <c r="D121" s="154"/>
    </row>
    <row r="122" spans="1:4" ht="15.75" thickBot="1">
      <c r="A122" s="140" t="s">
        <v>455</v>
      </c>
      <c r="B122" s="141" t="s">
        <v>572</v>
      </c>
      <c r="C122" s="142">
        <v>7</v>
      </c>
      <c r="D122" s="154"/>
    </row>
    <row r="123" spans="1:4" ht="15.75" thickBot="1">
      <c r="A123" s="140" t="s">
        <v>455</v>
      </c>
      <c r="B123" s="141" t="s">
        <v>573</v>
      </c>
      <c r="C123" s="142">
        <v>6</v>
      </c>
      <c r="D123" s="154"/>
    </row>
    <row r="124" spans="1:4" ht="15.75" thickBot="1">
      <c r="A124" s="140" t="s">
        <v>455</v>
      </c>
      <c r="B124" s="141" t="s">
        <v>574</v>
      </c>
      <c r="C124" s="142">
        <v>6</v>
      </c>
      <c r="D124" s="154"/>
    </row>
    <row r="125" spans="1:4" ht="15.75" thickBot="1">
      <c r="A125" s="140" t="s">
        <v>455</v>
      </c>
      <c r="B125" s="141" t="s">
        <v>575</v>
      </c>
      <c r="C125" s="142">
        <v>6</v>
      </c>
      <c r="D125" s="154"/>
    </row>
    <row r="126" spans="1:4" ht="15.75" thickBot="1">
      <c r="A126" s="140" t="s">
        <v>455</v>
      </c>
      <c r="B126" s="141" t="s">
        <v>576</v>
      </c>
      <c r="C126" s="142">
        <v>6</v>
      </c>
      <c r="D126" s="154"/>
    </row>
    <row r="127" spans="1:4" ht="15.75" thickBot="1">
      <c r="A127" s="140" t="s">
        <v>455</v>
      </c>
      <c r="B127" s="141" t="s">
        <v>577</v>
      </c>
      <c r="C127" s="142">
        <v>5</v>
      </c>
      <c r="D127" s="154" t="s">
        <v>462</v>
      </c>
    </row>
    <row r="128" spans="1:4" ht="15.75" thickBot="1">
      <c r="A128" s="140" t="s">
        <v>455</v>
      </c>
      <c r="B128" s="141" t="s">
        <v>578</v>
      </c>
      <c r="C128" s="142">
        <v>3</v>
      </c>
      <c r="D128" s="154"/>
    </row>
    <row r="129" spans="1:4" ht="15.75" thickBot="1">
      <c r="A129" s="140" t="s">
        <v>455</v>
      </c>
      <c r="B129" s="141" t="s">
        <v>579</v>
      </c>
      <c r="C129" s="142">
        <v>2</v>
      </c>
      <c r="D129" s="154" t="s">
        <v>462</v>
      </c>
    </row>
    <row r="130" spans="1:4" ht="15.75" thickBot="1">
      <c r="A130" s="140" t="s">
        <v>435</v>
      </c>
      <c r="B130" s="141" t="s">
        <v>580</v>
      </c>
      <c r="C130" s="142">
        <v>11</v>
      </c>
      <c r="D130" s="154"/>
    </row>
    <row r="131" spans="1:4" ht="15.75" thickBot="1">
      <c r="A131" s="140" t="s">
        <v>435</v>
      </c>
      <c r="B131" s="141" t="s">
        <v>581</v>
      </c>
      <c r="C131" s="142">
        <v>9</v>
      </c>
      <c r="D131" s="154"/>
    </row>
    <row r="132" spans="1:4" ht="15.75" thickBot="1">
      <c r="A132" s="140" t="s">
        <v>435</v>
      </c>
      <c r="B132" s="141" t="s">
        <v>582</v>
      </c>
      <c r="C132" s="142">
        <v>8</v>
      </c>
      <c r="D132" s="154"/>
    </row>
    <row r="133" spans="1:4" ht="15.75" thickBot="1">
      <c r="A133" s="140" t="s">
        <v>435</v>
      </c>
      <c r="B133" s="141" t="s">
        <v>583</v>
      </c>
      <c r="C133" s="142">
        <v>8</v>
      </c>
      <c r="D133" s="154"/>
    </row>
    <row r="134" spans="1:4" ht="15.75" thickBot="1">
      <c r="A134" s="140" t="s">
        <v>435</v>
      </c>
      <c r="B134" s="141" t="s">
        <v>584</v>
      </c>
      <c r="C134" s="142">
        <v>8</v>
      </c>
      <c r="D134" s="154"/>
    </row>
    <row r="135" spans="1:4" ht="15.75" thickBot="1">
      <c r="A135" s="143" t="s">
        <v>435</v>
      </c>
      <c r="B135" s="144" t="s">
        <v>585</v>
      </c>
      <c r="C135" s="145">
        <v>7</v>
      </c>
      <c r="D135" s="154"/>
    </row>
    <row r="136" spans="1:4" ht="15.75" thickBot="1">
      <c r="A136" s="140" t="s">
        <v>435</v>
      </c>
      <c r="B136" s="141" t="s">
        <v>586</v>
      </c>
      <c r="C136" s="142">
        <v>6</v>
      </c>
      <c r="D136" s="154"/>
    </row>
    <row r="137" spans="1:4" ht="15.75" thickBot="1">
      <c r="A137" s="140" t="s">
        <v>435</v>
      </c>
      <c r="B137" s="141" t="s">
        <v>587</v>
      </c>
      <c r="C137" s="142">
        <v>6</v>
      </c>
      <c r="D137" s="154" t="s">
        <v>462</v>
      </c>
    </row>
    <row r="138" spans="1:4" ht="15.75" thickBot="1">
      <c r="A138" s="140" t="s">
        <v>435</v>
      </c>
      <c r="B138" s="141" t="s">
        <v>588</v>
      </c>
      <c r="C138" s="142">
        <v>6</v>
      </c>
      <c r="D138" s="154"/>
    </row>
    <row r="139" spans="1:4" ht="15.75" thickBot="1">
      <c r="A139" s="140" t="s">
        <v>435</v>
      </c>
      <c r="B139" s="141" t="s">
        <v>589</v>
      </c>
      <c r="C139" s="142">
        <v>5</v>
      </c>
      <c r="D139" s="154"/>
    </row>
    <row r="140" spans="1:4" ht="15.75" thickBot="1">
      <c r="A140" s="140" t="s">
        <v>435</v>
      </c>
      <c r="B140" s="141" t="s">
        <v>590</v>
      </c>
      <c r="C140" s="142">
        <v>5</v>
      </c>
      <c r="D140" s="154"/>
    </row>
    <row r="141" spans="1:4" ht="15.75" thickBot="1">
      <c r="A141" s="140" t="s">
        <v>435</v>
      </c>
      <c r="B141" s="141" t="s">
        <v>591</v>
      </c>
      <c r="C141" s="142">
        <v>4</v>
      </c>
      <c r="D141" s="154" t="s">
        <v>462</v>
      </c>
    </row>
    <row r="142" spans="1:4" ht="15.75" thickBot="1">
      <c r="A142" s="140" t="s">
        <v>435</v>
      </c>
      <c r="B142" s="141" t="s">
        <v>592</v>
      </c>
      <c r="C142" s="142">
        <v>4</v>
      </c>
      <c r="D142" s="154" t="s">
        <v>462</v>
      </c>
    </row>
    <row r="143" spans="1:4" ht="15.75" thickBot="1">
      <c r="A143" s="140" t="s">
        <v>435</v>
      </c>
      <c r="B143" s="141" t="s">
        <v>593</v>
      </c>
      <c r="C143" s="142">
        <v>3</v>
      </c>
      <c r="D143" s="154"/>
    </row>
    <row r="144" spans="1:4" ht="15.75" thickBot="1">
      <c r="A144" s="140" t="s">
        <v>435</v>
      </c>
      <c r="B144" s="141" t="s">
        <v>594</v>
      </c>
      <c r="C144" s="142">
        <v>3</v>
      </c>
      <c r="D144" s="154"/>
    </row>
    <row r="145" spans="1:4" ht="15.75" thickBot="1">
      <c r="A145" s="140" t="s">
        <v>458</v>
      </c>
      <c r="B145" s="141" t="s">
        <v>458</v>
      </c>
      <c r="C145" s="142">
        <v>20</v>
      </c>
      <c r="D145" s="154"/>
    </row>
    <row r="146" spans="1:4" ht="15.75" thickBot="1">
      <c r="A146" s="140" t="s">
        <v>429</v>
      </c>
      <c r="B146" s="141" t="s">
        <v>595</v>
      </c>
      <c r="C146" s="142">
        <v>13</v>
      </c>
      <c r="D146" s="154"/>
    </row>
    <row r="147" spans="1:4" ht="15.75" thickBot="1">
      <c r="A147" s="140" t="s">
        <v>429</v>
      </c>
      <c r="B147" s="141" t="s">
        <v>596</v>
      </c>
      <c r="C147" s="142">
        <v>12</v>
      </c>
      <c r="D147" s="154"/>
    </row>
    <row r="148" spans="1:4" ht="15.75" thickBot="1">
      <c r="A148" s="140" t="s">
        <v>429</v>
      </c>
      <c r="B148" s="141" t="s">
        <v>597</v>
      </c>
      <c r="C148" s="142">
        <v>12</v>
      </c>
      <c r="D148" s="154"/>
    </row>
    <row r="149" spans="1:4" ht="15.75" thickBot="1">
      <c r="A149" s="140" t="s">
        <v>429</v>
      </c>
      <c r="B149" s="141" t="s">
        <v>598</v>
      </c>
      <c r="C149" s="142">
        <v>12</v>
      </c>
      <c r="D149" s="154"/>
    </row>
    <row r="150" spans="1:4" ht="15.75" thickBot="1">
      <c r="A150" s="140" t="s">
        <v>429</v>
      </c>
      <c r="B150" s="141" t="s">
        <v>599</v>
      </c>
      <c r="C150" s="142">
        <v>11</v>
      </c>
      <c r="D150" s="154"/>
    </row>
    <row r="151" spans="1:4" ht="15.75" thickBot="1">
      <c r="A151" s="140" t="s">
        <v>429</v>
      </c>
      <c r="B151" s="141" t="s">
        <v>600</v>
      </c>
      <c r="C151" s="142">
        <v>11</v>
      </c>
      <c r="D151" s="154"/>
    </row>
    <row r="152" spans="1:4" ht="15.75" thickBot="1">
      <c r="A152" s="140" t="s">
        <v>429</v>
      </c>
      <c r="B152" s="141" t="s">
        <v>601</v>
      </c>
      <c r="C152" s="142">
        <v>11</v>
      </c>
      <c r="D152" s="154"/>
    </row>
    <row r="153" spans="1:4" ht="15.75" thickBot="1">
      <c r="A153" s="140" t="s">
        <v>429</v>
      </c>
      <c r="B153" s="141" t="s">
        <v>602</v>
      </c>
      <c r="C153" s="142">
        <v>10</v>
      </c>
      <c r="D153" s="154"/>
    </row>
    <row r="154" spans="1:4" ht="15.75" thickBot="1">
      <c r="A154" s="140" t="s">
        <v>429</v>
      </c>
      <c r="B154" s="141" t="s">
        <v>603</v>
      </c>
      <c r="C154" s="142">
        <v>10</v>
      </c>
      <c r="D154" s="154"/>
    </row>
    <row r="155" spans="1:4" ht="15.75" thickBot="1">
      <c r="A155" s="140" t="s">
        <v>429</v>
      </c>
      <c r="B155" s="141" t="s">
        <v>604</v>
      </c>
      <c r="C155" s="142">
        <v>10</v>
      </c>
      <c r="D155" s="154"/>
    </row>
    <row r="156" spans="1:4" ht="15.75" thickBot="1">
      <c r="A156" s="140" t="s">
        <v>429</v>
      </c>
      <c r="B156" s="141" t="s">
        <v>605</v>
      </c>
      <c r="C156" s="142">
        <v>10</v>
      </c>
      <c r="D156" s="154"/>
    </row>
    <row r="157" spans="1:4" ht="15.75" thickBot="1">
      <c r="A157" s="140" t="s">
        <v>429</v>
      </c>
      <c r="B157" s="141" t="s">
        <v>606</v>
      </c>
      <c r="C157" s="142">
        <v>10</v>
      </c>
      <c r="D157" s="154"/>
    </row>
    <row r="158" spans="1:4" ht="15.75" thickBot="1">
      <c r="A158" s="140" t="s">
        <v>429</v>
      </c>
      <c r="B158" s="141" t="s">
        <v>607</v>
      </c>
      <c r="C158" s="142">
        <v>10</v>
      </c>
      <c r="D158" s="154"/>
    </row>
    <row r="159" spans="1:4" ht="15.75" thickBot="1">
      <c r="A159" s="140" t="s">
        <v>429</v>
      </c>
      <c r="B159" s="141" t="s">
        <v>608</v>
      </c>
      <c r="C159" s="142">
        <v>10</v>
      </c>
      <c r="D159" s="154"/>
    </row>
    <row r="160" spans="1:4" ht="15.75" thickBot="1">
      <c r="A160" s="140" t="s">
        <v>429</v>
      </c>
      <c r="B160" s="141" t="s">
        <v>609</v>
      </c>
      <c r="C160" s="142">
        <v>9</v>
      </c>
      <c r="D160" s="154"/>
    </row>
    <row r="161" spans="1:4" ht="15.75" thickBot="1">
      <c r="A161" s="140" t="s">
        <v>429</v>
      </c>
      <c r="B161" s="141" t="s">
        <v>610</v>
      </c>
      <c r="C161" s="142">
        <v>9</v>
      </c>
      <c r="D161" s="154"/>
    </row>
    <row r="162" spans="1:4" ht="15.75" thickBot="1">
      <c r="A162" s="140" t="s">
        <v>429</v>
      </c>
      <c r="B162" s="141" t="s">
        <v>611</v>
      </c>
      <c r="C162" s="142">
        <v>9</v>
      </c>
      <c r="D162" s="154"/>
    </row>
    <row r="163" spans="1:4" ht="15.75" thickBot="1">
      <c r="A163" s="140" t="s">
        <v>429</v>
      </c>
      <c r="B163" s="141" t="s">
        <v>612</v>
      </c>
      <c r="C163" s="142">
        <v>9</v>
      </c>
      <c r="D163" s="154"/>
    </row>
    <row r="164" spans="1:4" ht="15.75" thickBot="1">
      <c r="A164" s="140" t="s">
        <v>429</v>
      </c>
      <c r="B164" s="141" t="s">
        <v>613</v>
      </c>
      <c r="C164" s="142">
        <v>8</v>
      </c>
      <c r="D164" s="154"/>
    </row>
    <row r="165" spans="1:4" ht="15.75" thickBot="1">
      <c r="A165" s="140" t="s">
        <v>429</v>
      </c>
      <c r="B165" s="141" t="s">
        <v>614</v>
      </c>
      <c r="C165" s="142">
        <v>8</v>
      </c>
      <c r="D165" s="154"/>
    </row>
    <row r="166" spans="1:4" ht="15.75" thickBot="1">
      <c r="A166" s="140" t="s">
        <v>429</v>
      </c>
      <c r="B166" s="141" t="s">
        <v>615</v>
      </c>
      <c r="C166" s="142">
        <v>8</v>
      </c>
      <c r="D166" s="154"/>
    </row>
    <row r="167" spans="1:4" ht="15.75" thickBot="1">
      <c r="A167" s="140" t="s">
        <v>429</v>
      </c>
      <c r="B167" s="141" t="s">
        <v>616</v>
      </c>
      <c r="C167" s="142">
        <v>7</v>
      </c>
      <c r="D167" s="154"/>
    </row>
    <row r="168" spans="1:4" ht="15.75" thickBot="1">
      <c r="A168" s="140" t="s">
        <v>429</v>
      </c>
      <c r="B168" s="141" t="s">
        <v>617</v>
      </c>
      <c r="C168" s="142">
        <v>7</v>
      </c>
      <c r="D168" s="154"/>
    </row>
    <row r="169" spans="1:4" ht="15.75" thickBot="1">
      <c r="A169" s="140" t="s">
        <v>429</v>
      </c>
      <c r="B169" s="141" t="s">
        <v>618</v>
      </c>
      <c r="C169" s="142">
        <v>7</v>
      </c>
      <c r="D169" s="154"/>
    </row>
    <row r="170" spans="1:4" ht="15.75" thickBot="1">
      <c r="A170" s="140" t="s">
        <v>429</v>
      </c>
      <c r="B170" s="141" t="s">
        <v>619</v>
      </c>
      <c r="C170" s="142">
        <v>6</v>
      </c>
      <c r="D170" s="154"/>
    </row>
    <row r="171" spans="1:4" ht="15.75" thickBot="1">
      <c r="A171" s="140" t="s">
        <v>429</v>
      </c>
      <c r="B171" s="141" t="s">
        <v>620</v>
      </c>
      <c r="C171" s="142">
        <v>4</v>
      </c>
      <c r="D171" s="154"/>
    </row>
    <row r="172" spans="1:4" ht="15.75" thickBot="1">
      <c r="A172" s="140" t="s">
        <v>446</v>
      </c>
      <c r="B172" s="141" t="s">
        <v>621</v>
      </c>
      <c r="C172" s="142">
        <v>10</v>
      </c>
      <c r="D172" s="154" t="s">
        <v>462</v>
      </c>
    </row>
    <row r="173" spans="1:4" ht="15.75" thickBot="1">
      <c r="A173" s="140" t="s">
        <v>446</v>
      </c>
      <c r="B173" s="141" t="s">
        <v>622</v>
      </c>
      <c r="C173" s="142">
        <v>10</v>
      </c>
      <c r="D173" s="154" t="s">
        <v>462</v>
      </c>
    </row>
    <row r="174" spans="1:4" ht="15.75" thickBot="1">
      <c r="A174" s="140" t="s">
        <v>446</v>
      </c>
      <c r="B174" s="141" t="s">
        <v>623</v>
      </c>
      <c r="C174" s="142">
        <v>9</v>
      </c>
      <c r="D174" s="154" t="s">
        <v>462</v>
      </c>
    </row>
    <row r="175" spans="1:4" ht="15.75" thickBot="1">
      <c r="A175" s="140" t="s">
        <v>446</v>
      </c>
      <c r="B175" s="141" t="s">
        <v>624</v>
      </c>
      <c r="C175" s="142">
        <v>8</v>
      </c>
      <c r="D175" s="154" t="s">
        <v>462</v>
      </c>
    </row>
    <row r="176" spans="1:4" ht="15.75" thickBot="1">
      <c r="A176" s="140" t="s">
        <v>446</v>
      </c>
      <c r="B176" s="141" t="s">
        <v>625</v>
      </c>
      <c r="C176" s="142">
        <v>8</v>
      </c>
      <c r="D176" s="154"/>
    </row>
    <row r="177" spans="1:4" ht="15.75" thickBot="1">
      <c r="A177" s="143" t="s">
        <v>446</v>
      </c>
      <c r="B177" s="144" t="s">
        <v>626</v>
      </c>
      <c r="C177" s="145">
        <v>8</v>
      </c>
      <c r="D177" s="154" t="s">
        <v>462</v>
      </c>
    </row>
    <row r="178" spans="1:4" ht="15.75" thickBot="1">
      <c r="A178" s="140" t="s">
        <v>446</v>
      </c>
      <c r="B178" s="141" t="s">
        <v>627</v>
      </c>
      <c r="C178" s="142">
        <v>8</v>
      </c>
      <c r="D178" s="154" t="s">
        <v>462</v>
      </c>
    </row>
    <row r="179" spans="1:4" ht="15.75" thickBot="1">
      <c r="A179" s="140" t="s">
        <v>446</v>
      </c>
      <c r="B179" s="141" t="s">
        <v>628</v>
      </c>
      <c r="C179" s="142">
        <v>8</v>
      </c>
      <c r="D179" s="154" t="s">
        <v>462</v>
      </c>
    </row>
    <row r="180" spans="1:4" ht="15.75" thickBot="1">
      <c r="A180" s="140" t="s">
        <v>446</v>
      </c>
      <c r="B180" s="141" t="s">
        <v>629</v>
      </c>
      <c r="C180" s="142">
        <v>7</v>
      </c>
      <c r="D180" s="154" t="s">
        <v>462</v>
      </c>
    </row>
    <row r="181" spans="1:4" ht="15.75" thickBot="1">
      <c r="A181" s="140" t="s">
        <v>446</v>
      </c>
      <c r="B181" s="141" t="s">
        <v>630</v>
      </c>
      <c r="C181" s="142">
        <v>6</v>
      </c>
      <c r="D181" s="154" t="s">
        <v>462</v>
      </c>
    </row>
    <row r="182" spans="1:4" ht="15.75" thickBot="1">
      <c r="A182" s="140" t="s">
        <v>446</v>
      </c>
      <c r="B182" s="141" t="s">
        <v>631</v>
      </c>
      <c r="C182" s="142">
        <v>6</v>
      </c>
      <c r="D182" s="154"/>
    </row>
    <row r="183" spans="1:4" ht="15.75" thickBot="1">
      <c r="A183" s="140" t="s">
        <v>446</v>
      </c>
      <c r="B183" s="141" t="s">
        <v>632</v>
      </c>
      <c r="C183" s="142">
        <v>6</v>
      </c>
      <c r="D183" s="154" t="s">
        <v>462</v>
      </c>
    </row>
    <row r="184" spans="1:4" ht="15.75" thickBot="1">
      <c r="A184" s="140" t="s">
        <v>446</v>
      </c>
      <c r="B184" s="141" t="s">
        <v>633</v>
      </c>
      <c r="C184" s="142">
        <v>6</v>
      </c>
      <c r="D184" s="154" t="s">
        <v>462</v>
      </c>
    </row>
    <row r="185" spans="1:4" ht="15.75" thickBot="1">
      <c r="A185" s="140" t="s">
        <v>446</v>
      </c>
      <c r="B185" s="141" t="s">
        <v>634</v>
      </c>
      <c r="C185" s="142">
        <v>6</v>
      </c>
      <c r="D185" s="154" t="s">
        <v>462</v>
      </c>
    </row>
    <row r="186" spans="1:4" ht="15.75" thickBot="1">
      <c r="A186" s="140" t="s">
        <v>446</v>
      </c>
      <c r="B186" s="141" t="s">
        <v>635</v>
      </c>
      <c r="C186" s="142">
        <v>5</v>
      </c>
      <c r="D186" s="154" t="s">
        <v>462</v>
      </c>
    </row>
    <row r="187" spans="1:4" ht="15.75" thickBot="1">
      <c r="A187" s="140" t="s">
        <v>446</v>
      </c>
      <c r="B187" s="141" t="s">
        <v>636</v>
      </c>
      <c r="C187" s="142">
        <v>4</v>
      </c>
      <c r="D187" s="154" t="s">
        <v>462</v>
      </c>
    </row>
    <row r="188" spans="1:4" ht="15.75" thickBot="1">
      <c r="A188" s="140" t="s">
        <v>469</v>
      </c>
      <c r="B188" s="141" t="s">
        <v>637</v>
      </c>
      <c r="C188" s="142">
        <v>10</v>
      </c>
      <c r="D188" s="154" t="s">
        <v>462</v>
      </c>
    </row>
    <row r="189" spans="1:4" ht="15.75" thickBot="1">
      <c r="A189" s="140" t="s">
        <v>469</v>
      </c>
      <c r="B189" s="141" t="s">
        <v>638</v>
      </c>
      <c r="C189" s="142">
        <v>10</v>
      </c>
      <c r="D189" s="154"/>
    </row>
    <row r="190" spans="1:4" ht="15.75" thickBot="1">
      <c r="A190" s="140" t="s">
        <v>469</v>
      </c>
      <c r="B190" s="141" t="s">
        <v>639</v>
      </c>
      <c r="C190" s="142">
        <v>7</v>
      </c>
      <c r="D190" s="154"/>
    </row>
    <row r="191" spans="1:4" ht="15.75" thickBot="1">
      <c r="A191" s="140" t="s">
        <v>469</v>
      </c>
      <c r="B191" s="141" t="s">
        <v>640</v>
      </c>
      <c r="C191" s="142">
        <v>7</v>
      </c>
      <c r="D191" s="154"/>
    </row>
    <row r="192" spans="1:4" ht="15.75" thickBot="1">
      <c r="A192" s="140" t="s">
        <v>469</v>
      </c>
      <c r="B192" s="141" t="s">
        <v>641</v>
      </c>
      <c r="C192" s="142">
        <v>6</v>
      </c>
      <c r="D192" s="154" t="s">
        <v>462</v>
      </c>
    </row>
    <row r="193" spans="1:4" ht="15.75" thickBot="1">
      <c r="A193" s="140" t="s">
        <v>469</v>
      </c>
      <c r="B193" s="141" t="s">
        <v>642</v>
      </c>
      <c r="C193" s="142">
        <v>6</v>
      </c>
      <c r="D193" s="154" t="s">
        <v>462</v>
      </c>
    </row>
    <row r="194" spans="1:4" ht="15.75" thickBot="1">
      <c r="A194" s="140" t="s">
        <v>469</v>
      </c>
      <c r="B194" s="141" t="s">
        <v>643</v>
      </c>
      <c r="C194" s="142">
        <v>6</v>
      </c>
      <c r="D194" s="154"/>
    </row>
    <row r="195" spans="1:4" ht="15.75" thickBot="1">
      <c r="A195" s="140" t="s">
        <v>469</v>
      </c>
      <c r="B195" s="141" t="s">
        <v>644</v>
      </c>
      <c r="C195" s="142">
        <v>5</v>
      </c>
      <c r="D195" s="154"/>
    </row>
    <row r="196" spans="1:4" ht="15.75" thickBot="1">
      <c r="A196" s="140" t="s">
        <v>469</v>
      </c>
      <c r="B196" s="141" t="s">
        <v>645</v>
      </c>
      <c r="C196" s="142">
        <v>5</v>
      </c>
      <c r="D196" s="154"/>
    </row>
    <row r="197" spans="1:4" ht="15.75" thickBot="1">
      <c r="A197" s="140" t="s">
        <v>469</v>
      </c>
      <c r="B197" s="141" t="s">
        <v>646</v>
      </c>
      <c r="C197" s="142">
        <v>5</v>
      </c>
      <c r="D197" s="154"/>
    </row>
    <row r="198" spans="1:4" ht="15.75" thickBot="1">
      <c r="A198" s="140" t="s">
        <v>469</v>
      </c>
      <c r="B198" s="141" t="s">
        <v>647</v>
      </c>
      <c r="C198" s="142">
        <v>4</v>
      </c>
      <c r="D198" s="154" t="s">
        <v>462</v>
      </c>
    </row>
    <row r="199" spans="1:4" ht="15.75" thickBot="1">
      <c r="A199" s="140" t="s">
        <v>469</v>
      </c>
      <c r="B199" s="141" t="s">
        <v>648</v>
      </c>
      <c r="C199" s="142">
        <v>4</v>
      </c>
      <c r="D199" s="154" t="s">
        <v>462</v>
      </c>
    </row>
    <row r="200" spans="1:4" ht="15.75" thickBot="1">
      <c r="A200" s="140" t="s">
        <v>469</v>
      </c>
      <c r="B200" s="141" t="s">
        <v>649</v>
      </c>
      <c r="C200" s="142">
        <v>4</v>
      </c>
      <c r="D200" s="154" t="s">
        <v>462</v>
      </c>
    </row>
    <row r="201" spans="1:4" ht="15.75" thickBot="1">
      <c r="A201" s="140" t="s">
        <v>469</v>
      </c>
      <c r="B201" s="141" t="s">
        <v>650</v>
      </c>
      <c r="C201" s="142">
        <v>3</v>
      </c>
      <c r="D201" s="154" t="s">
        <v>462</v>
      </c>
    </row>
    <row r="202" spans="1:4" ht="15.75" thickBot="1">
      <c r="A202" s="140" t="s">
        <v>469</v>
      </c>
      <c r="B202" s="141" t="s">
        <v>651</v>
      </c>
      <c r="C202" s="142">
        <v>0</v>
      </c>
      <c r="D202" s="154" t="s">
        <v>462</v>
      </c>
    </row>
    <row r="203" spans="1:4" ht="15.75" thickBot="1">
      <c r="A203" s="140" t="s">
        <v>470</v>
      </c>
      <c r="B203" s="141" t="s">
        <v>652</v>
      </c>
      <c r="C203" s="142">
        <v>11</v>
      </c>
      <c r="D203" s="154" t="s">
        <v>462</v>
      </c>
    </row>
    <row r="204" spans="1:4" ht="15.75" thickBot="1">
      <c r="A204" s="140" t="s">
        <v>470</v>
      </c>
      <c r="B204" s="141" t="s">
        <v>653</v>
      </c>
      <c r="C204" s="142">
        <v>11</v>
      </c>
      <c r="D204" s="154"/>
    </row>
    <row r="205" spans="1:4" ht="15.75" thickBot="1">
      <c r="A205" s="140" t="s">
        <v>470</v>
      </c>
      <c r="B205" s="141" t="s">
        <v>654</v>
      </c>
      <c r="C205" s="142">
        <v>10</v>
      </c>
      <c r="D205" s="154" t="s">
        <v>462</v>
      </c>
    </row>
    <row r="206" spans="1:4" ht="15.75" thickBot="1">
      <c r="A206" s="140" t="s">
        <v>470</v>
      </c>
      <c r="B206" s="141" t="s">
        <v>655</v>
      </c>
      <c r="C206" s="142">
        <v>10</v>
      </c>
      <c r="D206" s="154"/>
    </row>
    <row r="207" spans="1:4" ht="15.75" thickBot="1">
      <c r="A207" s="140" t="s">
        <v>470</v>
      </c>
      <c r="B207" s="141" t="s">
        <v>656</v>
      </c>
      <c r="C207" s="142">
        <v>9</v>
      </c>
      <c r="D207" s="154" t="s">
        <v>462</v>
      </c>
    </row>
    <row r="208" spans="1:4" ht="15.75" thickBot="1">
      <c r="A208" s="140" t="s">
        <v>470</v>
      </c>
      <c r="B208" s="141" t="s">
        <v>657</v>
      </c>
      <c r="C208" s="142">
        <v>9</v>
      </c>
      <c r="D208" s="154" t="s">
        <v>462</v>
      </c>
    </row>
    <row r="209" spans="1:4" ht="15.75" thickBot="1">
      <c r="A209" s="140" t="s">
        <v>470</v>
      </c>
      <c r="B209" s="141" t="s">
        <v>658</v>
      </c>
      <c r="C209" s="142">
        <v>8</v>
      </c>
      <c r="D209" s="154" t="s">
        <v>462</v>
      </c>
    </row>
    <row r="210" spans="1:4" ht="15.75" thickBot="1">
      <c r="A210" s="140" t="s">
        <v>470</v>
      </c>
      <c r="B210" s="141" t="s">
        <v>659</v>
      </c>
      <c r="C210" s="142">
        <v>7</v>
      </c>
      <c r="D210" s="154"/>
    </row>
    <row r="211" spans="1:4" ht="15.75" thickBot="1">
      <c r="A211" s="140" t="s">
        <v>470</v>
      </c>
      <c r="B211" s="141" t="s">
        <v>660</v>
      </c>
      <c r="C211" s="142">
        <v>7</v>
      </c>
      <c r="D211" s="154"/>
    </row>
    <row r="212" spans="1:4" ht="15.75" thickBot="1">
      <c r="A212" s="140" t="s">
        <v>470</v>
      </c>
      <c r="B212" s="141" t="s">
        <v>661</v>
      </c>
      <c r="C212" s="142">
        <v>7</v>
      </c>
      <c r="D212" s="154"/>
    </row>
    <row r="213" spans="1:4" ht="15.75" thickBot="1">
      <c r="A213" s="140" t="s">
        <v>470</v>
      </c>
      <c r="B213" s="141" t="s">
        <v>662</v>
      </c>
      <c r="C213" s="142">
        <v>7</v>
      </c>
      <c r="D213" s="154"/>
    </row>
    <row r="214" spans="1:4" ht="15.75" thickBot="1">
      <c r="A214" s="140" t="s">
        <v>470</v>
      </c>
      <c r="B214" s="141" t="s">
        <v>663</v>
      </c>
      <c r="C214" s="142">
        <v>6</v>
      </c>
      <c r="D214" s="154"/>
    </row>
    <row r="215" spans="1:4" ht="15.75" thickBot="1">
      <c r="A215" s="140" t="s">
        <v>470</v>
      </c>
      <c r="B215" s="141" t="s">
        <v>664</v>
      </c>
      <c r="C215" s="142">
        <v>5</v>
      </c>
      <c r="D215" s="154" t="s">
        <v>462</v>
      </c>
    </row>
  </sheetData>
  <sheetProtection algorithmName="SHA-512" hashValue="6KlYT0knx8fS4Am9DcFjxUx6H9coBec3t9xb4laq+b1Elc8fXURRSgkHfRiujahJOk2Zg2IXSDkQ98xX/ITnVg==" saltValue="lO5DD2ww4x3VBwbqQ0jpuA==" spinCount="100000" sheet="1" objects="1" scenarios="1"/>
  <protectedRanges>
    <protectedRange sqref="B4 B7 G13:H30" name="Rozsah1"/>
    <protectedRange sqref="A7:B7" name="Rozsah2"/>
  </protectedRanges>
  <dataValidations count="1">
    <dataValidation type="list" allowBlank="1" showInputMessage="1" showErrorMessage="1" sqref="A7" xr:uid="{925E593F-7410-4A1A-A5F5-5B642D0B1C7F}">
      <formula1>$F$9:$F$22</formula1>
    </dataValidation>
  </dataValidation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9662B-DC37-4310-B682-A01B30874613}">
  <dimension ref="A1:F10"/>
  <sheetViews>
    <sheetView workbookViewId="0">
      <selection activeCell="M11" sqref="M11"/>
    </sheetView>
  </sheetViews>
  <sheetFormatPr defaultRowHeight="15"/>
  <sheetData>
    <row r="1" spans="1:6">
      <c r="A1" s="57" t="s">
        <v>665</v>
      </c>
    </row>
    <row r="3" spans="1:6">
      <c r="A3" t="s">
        <v>666</v>
      </c>
      <c r="F3" s="130" t="s">
        <v>667</v>
      </c>
    </row>
    <row r="5" spans="1:6">
      <c r="A5" t="s">
        <v>668</v>
      </c>
      <c r="D5" s="130" t="s">
        <v>669</v>
      </c>
    </row>
    <row r="6" spans="1:6">
      <c r="D6" s="130"/>
    </row>
    <row r="7" spans="1:6">
      <c r="A7" t="s">
        <v>670</v>
      </c>
      <c r="D7" s="130" t="s">
        <v>671</v>
      </c>
    </row>
    <row r="8" spans="1:6">
      <c r="D8" s="130" t="s">
        <v>672</v>
      </c>
    </row>
    <row r="10" spans="1:6">
      <c r="A10" t="s">
        <v>673</v>
      </c>
      <c r="B10" s="130" t="s">
        <v>674</v>
      </c>
    </row>
  </sheetData>
  <sheetProtection sheet="1" objects="1" scenarios="1"/>
  <hyperlinks>
    <hyperlink ref="B10" r:id="rId1" display="https://theses.cz/id/dupx00/49983.pdf" xr:uid="{EB0995D0-4DCE-4FD8-9D19-502207022C37}"/>
    <hyperlink ref="D5" r:id="rId2" display="https://coolroofs.org/directory/roof" xr:uid="{7A82A137-39DA-4A45-B85E-CA0E685223AC}"/>
    <hyperlink ref="F3" r:id="rId3" display="https://www.usgbc.org/credits/neighborhood-development-plan-neighborhood-development/v4-draft/gibc-9" xr:uid="{B551CA0C-5C2E-49A9-AD4C-C2A0EE458459}"/>
    <hyperlink ref="D7" r:id="rId4" display="https://cze.sika.com/cs/produkty-pro-stavebnictvi/strechy/folie/stresni-hydroizolacni-folie-na-bazi-flexibilnich-polyolefinu/sarnafil-ts-77-20e.html" xr:uid="{BDE7C9D9-79E3-4617-B93F-83F4E5D0CC3C}"/>
    <hyperlink ref="D8" r:id="rId5" display="https://cdn1.idek.cz/dek_cz/document/2097773797" xr:uid="{B91AA405-D63D-4A87-AEE7-683960559CF2}"/>
  </hyperlinks>
  <pageMargins left="0.7" right="0.7" top="0.78740157499999996" bottom="0.78740157499999996" header="0.3" footer="0.3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0BAAB-383B-4BC3-A6E0-14414A6C785A}">
  <dimension ref="A1:M33"/>
  <sheetViews>
    <sheetView workbookViewId="0">
      <selection activeCell="C30" sqref="C30"/>
    </sheetView>
  </sheetViews>
  <sheetFormatPr defaultRowHeight="15"/>
  <cols>
    <col min="2" max="2" width="85.85546875" customWidth="1"/>
    <col min="3" max="3" width="37.140625" customWidth="1"/>
    <col min="4" max="4" width="4.140625" style="8" customWidth="1"/>
    <col min="5" max="5" width="4.5703125" style="8" customWidth="1"/>
    <col min="6" max="6" width="16.42578125" style="8" customWidth="1"/>
    <col min="7" max="7" width="15.85546875" customWidth="1"/>
    <col min="8" max="8" width="9" customWidth="1"/>
    <col min="9" max="9" width="10" customWidth="1"/>
    <col min="10" max="12" width="9" customWidth="1"/>
    <col min="13" max="13" width="17.28515625" customWidth="1"/>
  </cols>
  <sheetData>
    <row r="1" spans="1:13" ht="18.75">
      <c r="B1" s="10" t="s">
        <v>35</v>
      </c>
      <c r="C1" s="10"/>
    </row>
    <row r="2" spans="1:13" ht="25.5" customHeight="1">
      <c r="B2" s="3" t="s">
        <v>36</v>
      </c>
      <c r="C2" s="3"/>
    </row>
    <row r="3" spans="1:13" ht="25.5" customHeight="1">
      <c r="B3" s="198" t="s">
        <v>37</v>
      </c>
      <c r="C3" s="198"/>
    </row>
    <row r="4" spans="1:13" ht="23.25" customHeight="1">
      <c r="B4" s="64" t="s">
        <v>38</v>
      </c>
      <c r="C4" s="64"/>
    </row>
    <row r="5" spans="1:13">
      <c r="B5" s="266" t="s">
        <v>12</v>
      </c>
      <c r="C5" s="266"/>
      <c r="D5" s="266"/>
      <c r="E5" s="266"/>
      <c r="F5" s="266"/>
      <c r="G5" s="169" t="s">
        <v>39</v>
      </c>
      <c r="H5" s="54"/>
      <c r="I5" s="54"/>
      <c r="J5" s="54"/>
      <c r="K5" s="54"/>
      <c r="L5" s="54"/>
      <c r="M5" s="54"/>
    </row>
    <row r="6" spans="1:13" s="1" customFormat="1" ht="30.75" thickBot="1">
      <c r="A6" s="66" t="s">
        <v>40</v>
      </c>
      <c r="B6" s="67"/>
      <c r="C6" s="67" t="s">
        <v>41</v>
      </c>
      <c r="D6" s="68" t="s">
        <v>42</v>
      </c>
      <c r="E6" s="68" t="s">
        <v>43</v>
      </c>
      <c r="F6" s="68"/>
      <c r="G6" s="177"/>
      <c r="H6" s="267" t="s">
        <v>44</v>
      </c>
      <c r="I6" s="267"/>
      <c r="J6" s="267"/>
      <c r="K6" s="267"/>
      <c r="L6" s="267"/>
      <c r="M6" s="267"/>
    </row>
    <row r="7" spans="1:13" ht="15.75">
      <c r="A7" s="56" t="s">
        <v>45</v>
      </c>
      <c r="B7" s="16" t="s">
        <v>16</v>
      </c>
      <c r="C7" s="165"/>
      <c r="D7" s="18">
        <v>1</v>
      </c>
      <c r="E7" s="19">
        <v>5</v>
      </c>
      <c r="F7" s="194">
        <v>0</v>
      </c>
      <c r="G7" s="178">
        <f>EKO!K10</f>
        <v>0</v>
      </c>
      <c r="H7" s="259"/>
      <c r="I7" s="259"/>
      <c r="J7" s="259"/>
      <c r="K7" s="259"/>
      <c r="L7" s="259"/>
      <c r="M7" s="259"/>
    </row>
    <row r="8" spans="1:13">
      <c r="B8" s="6"/>
      <c r="C8" s="6"/>
      <c r="D8" s="20"/>
      <c r="E8" s="20"/>
      <c r="F8" s="59"/>
      <c r="G8" s="179"/>
    </row>
    <row r="9" spans="1:13" ht="15.75">
      <c r="B9" s="16" t="s">
        <v>46</v>
      </c>
      <c r="C9" s="16"/>
      <c r="D9" s="19">
        <v>6</v>
      </c>
      <c r="E9" s="19">
        <f>SUM(E10:E12)+SUM(E13:E15)+SUM(E17:E21)+SUM(E23:E25)</f>
        <v>47</v>
      </c>
      <c r="F9" s="175">
        <f>SUM(F10:F12)+SUM(F13:F15)+SUM(F17:F21)+SUM(F23:F25)</f>
        <v>0</v>
      </c>
      <c r="G9" s="180" t="e">
        <f>SUM(G10:G12)+SUM(G13:G15)+SUM(G17:G21)+SUM(G23:G25)</f>
        <v>#DIV/0!</v>
      </c>
    </row>
    <row r="10" spans="1:13" ht="15.75">
      <c r="B10" s="13" t="s">
        <v>18</v>
      </c>
      <c r="C10" s="13"/>
      <c r="D10" s="20"/>
      <c r="E10" s="22"/>
      <c r="F10" s="59"/>
      <c r="G10" s="179"/>
    </row>
    <row r="11" spans="1:13" ht="15.75">
      <c r="B11" s="14" t="s">
        <v>47</v>
      </c>
      <c r="C11" s="193"/>
      <c r="D11" s="20">
        <v>0</v>
      </c>
      <c r="E11" s="22">
        <v>5</v>
      </c>
      <c r="F11" s="195">
        <v>0</v>
      </c>
      <c r="G11" s="181">
        <v>0</v>
      </c>
      <c r="H11" s="264" t="s">
        <v>48</v>
      </c>
      <c r="I11" s="264"/>
      <c r="J11" s="264"/>
      <c r="K11" s="264"/>
      <c r="L11" s="264"/>
      <c r="M11" s="265"/>
    </row>
    <row r="12" spans="1:13" ht="15.75">
      <c r="B12" s="14" t="s">
        <v>49</v>
      </c>
      <c r="C12" s="193"/>
      <c r="D12" s="20">
        <v>0</v>
      </c>
      <c r="E12" s="22">
        <v>5</v>
      </c>
      <c r="F12" s="195">
        <v>0</v>
      </c>
      <c r="G12" s="181">
        <v>5</v>
      </c>
      <c r="H12" s="264" t="s">
        <v>50</v>
      </c>
      <c r="I12" s="264"/>
      <c r="J12" s="264"/>
      <c r="K12" s="264"/>
      <c r="L12" s="264"/>
      <c r="M12" s="265"/>
    </row>
    <row r="13" spans="1:13" ht="15.75">
      <c r="A13" s="260" t="s">
        <v>51</v>
      </c>
      <c r="B13" s="14" t="s">
        <v>52</v>
      </c>
      <c r="C13" s="193"/>
      <c r="D13" s="20">
        <v>0</v>
      </c>
      <c r="E13" s="22">
        <v>1</v>
      </c>
      <c r="F13" s="195">
        <v>0</v>
      </c>
      <c r="G13" s="178">
        <f>ZEB!B4</f>
        <v>0</v>
      </c>
      <c r="H13" s="263"/>
      <c r="I13" s="263"/>
      <c r="J13" s="263"/>
      <c r="K13" s="263"/>
      <c r="L13" s="263"/>
      <c r="M13" s="263"/>
    </row>
    <row r="14" spans="1:13" ht="15.75">
      <c r="A14" s="261"/>
      <c r="B14" s="14" t="s">
        <v>53</v>
      </c>
      <c r="C14" s="193"/>
      <c r="D14" s="20">
        <v>0</v>
      </c>
      <c r="E14" s="22">
        <v>5</v>
      </c>
      <c r="F14" s="195">
        <v>0</v>
      </c>
      <c r="G14" s="178" t="e">
        <f>ZEB!B5</f>
        <v>#DIV/0!</v>
      </c>
      <c r="H14" s="263"/>
      <c r="I14" s="263"/>
      <c r="J14" s="263"/>
      <c r="K14" s="263"/>
      <c r="L14" s="263"/>
      <c r="M14" s="263"/>
    </row>
    <row r="15" spans="1:13" ht="15.75">
      <c r="A15" s="262"/>
      <c r="B15" s="14" t="s">
        <v>54</v>
      </c>
      <c r="C15" s="193"/>
      <c r="D15" s="20">
        <v>0</v>
      </c>
      <c r="E15" s="22">
        <v>6</v>
      </c>
      <c r="F15" s="195">
        <v>0</v>
      </c>
      <c r="G15" s="178">
        <f>ZEB!B6</f>
        <v>0</v>
      </c>
      <c r="H15" s="263"/>
      <c r="I15" s="263"/>
      <c r="J15" s="263"/>
      <c r="K15" s="263"/>
      <c r="L15" s="263"/>
      <c r="M15" s="263"/>
    </row>
    <row r="16" spans="1:13" ht="15.75">
      <c r="B16" s="13" t="s">
        <v>55</v>
      </c>
      <c r="C16" s="13"/>
      <c r="D16" s="20"/>
      <c r="E16" s="20"/>
      <c r="F16" s="59"/>
      <c r="G16" s="179"/>
      <c r="H16" s="106"/>
      <c r="I16" s="106"/>
      <c r="J16" s="106"/>
      <c r="K16" s="106"/>
      <c r="L16" s="106"/>
      <c r="M16" s="106"/>
    </row>
    <row r="17" spans="1:13" ht="15.75">
      <c r="A17" s="260" t="s">
        <v>56</v>
      </c>
      <c r="B17" s="14" t="s">
        <v>57</v>
      </c>
      <c r="C17" s="193"/>
      <c r="D17" s="20">
        <v>0</v>
      </c>
      <c r="E17" s="22">
        <v>2</v>
      </c>
      <c r="F17" s="195">
        <v>0</v>
      </c>
      <c r="G17" s="182">
        <f>ARCH!O4</f>
        <v>0</v>
      </c>
      <c r="H17" s="263"/>
      <c r="I17" s="263"/>
      <c r="J17" s="263"/>
      <c r="K17" s="263"/>
      <c r="L17" s="263"/>
      <c r="M17" s="263"/>
    </row>
    <row r="18" spans="1:13" ht="15.75">
      <c r="A18" s="261"/>
      <c r="B18" s="14" t="s">
        <v>58</v>
      </c>
      <c r="C18" s="193"/>
      <c r="D18" s="20">
        <v>0</v>
      </c>
      <c r="E18" s="22">
        <v>2</v>
      </c>
      <c r="F18" s="195">
        <v>0</v>
      </c>
      <c r="G18" s="182">
        <f>ARCH!O5</f>
        <v>0</v>
      </c>
      <c r="H18" s="263"/>
      <c r="I18" s="263"/>
      <c r="J18" s="263"/>
      <c r="K18" s="263"/>
      <c r="L18" s="263"/>
      <c r="M18" s="263"/>
    </row>
    <row r="19" spans="1:13" ht="15.75">
      <c r="A19" s="262"/>
      <c r="B19" s="14" t="s">
        <v>59</v>
      </c>
      <c r="C19" s="193"/>
      <c r="D19" s="20">
        <v>0</v>
      </c>
      <c r="E19" s="22">
        <v>10</v>
      </c>
      <c r="F19" s="195">
        <v>0</v>
      </c>
      <c r="G19" s="182">
        <f>ARCH!O6</f>
        <v>0</v>
      </c>
      <c r="H19" s="263"/>
      <c r="I19" s="263"/>
      <c r="J19" s="263"/>
      <c r="K19" s="263"/>
      <c r="L19" s="263"/>
      <c r="M19" s="263"/>
    </row>
    <row r="20" spans="1:13" ht="15.75">
      <c r="A20" s="8"/>
      <c r="B20" s="14" t="s">
        <v>60</v>
      </c>
      <c r="C20" s="193"/>
      <c r="D20" s="20">
        <v>0</v>
      </c>
      <c r="E20" s="22">
        <v>2</v>
      </c>
      <c r="F20" s="195">
        <v>0</v>
      </c>
      <c r="G20" s="181">
        <v>0</v>
      </c>
      <c r="H20" s="264" t="s">
        <v>48</v>
      </c>
      <c r="I20" s="264"/>
      <c r="J20" s="264"/>
      <c r="K20" s="264"/>
      <c r="L20" s="264"/>
      <c r="M20" s="265"/>
    </row>
    <row r="21" spans="1:13" ht="15.75">
      <c r="A21" s="8"/>
      <c r="B21" s="14" t="s">
        <v>61</v>
      </c>
      <c r="C21" s="193"/>
      <c r="D21" s="20">
        <v>0</v>
      </c>
      <c r="E21" s="22">
        <v>2</v>
      </c>
      <c r="F21" s="195">
        <v>0</v>
      </c>
      <c r="G21" s="181">
        <v>0</v>
      </c>
      <c r="H21" s="264" t="s">
        <v>62</v>
      </c>
      <c r="I21" s="264"/>
      <c r="J21" s="264"/>
      <c r="K21" s="264"/>
      <c r="L21" s="264"/>
      <c r="M21" s="265"/>
    </row>
    <row r="22" spans="1:13" ht="15.75">
      <c r="A22" s="8"/>
      <c r="B22" s="13" t="s">
        <v>63</v>
      </c>
      <c r="C22" s="13"/>
      <c r="D22" s="20"/>
      <c r="E22" s="20"/>
      <c r="F22" s="59"/>
      <c r="G22" s="179"/>
    </row>
    <row r="23" spans="1:13" ht="15.75">
      <c r="A23" s="20" t="s">
        <v>64</v>
      </c>
      <c r="B23" s="14" t="s">
        <v>65</v>
      </c>
      <c r="C23" s="193"/>
      <c r="D23" s="20">
        <v>0</v>
      </c>
      <c r="E23" s="20">
        <v>2</v>
      </c>
      <c r="F23" s="195">
        <v>0</v>
      </c>
      <c r="G23" s="182" t="e">
        <f>EFE!E24</f>
        <v>#DIV/0!</v>
      </c>
      <c r="H23" s="259"/>
      <c r="I23" s="259"/>
      <c r="J23" s="259"/>
      <c r="K23" s="259"/>
      <c r="L23" s="259"/>
      <c r="M23" s="259"/>
    </row>
    <row r="24" spans="1:13" ht="15.75">
      <c r="A24" s="20" t="s">
        <v>66</v>
      </c>
      <c r="B24" s="14" t="s">
        <v>67</v>
      </c>
      <c r="C24" s="193"/>
      <c r="D24" s="20">
        <v>0</v>
      </c>
      <c r="E24" s="20">
        <v>2</v>
      </c>
      <c r="F24" s="195">
        <v>0</v>
      </c>
      <c r="G24" s="182">
        <f>IF(TYPO!G15="splněno",2,0)</f>
        <v>0</v>
      </c>
      <c r="H24" s="259"/>
      <c r="I24" s="259"/>
      <c r="J24" s="259"/>
      <c r="K24" s="259"/>
      <c r="L24" s="259"/>
      <c r="M24" s="259"/>
    </row>
    <row r="25" spans="1:13" ht="15.75">
      <c r="A25" s="20" t="s">
        <v>68</v>
      </c>
      <c r="B25" s="14" t="s">
        <v>69</v>
      </c>
      <c r="C25" s="193"/>
      <c r="D25" s="20">
        <v>0</v>
      </c>
      <c r="E25" s="20">
        <v>3</v>
      </c>
      <c r="F25" s="195">
        <v>0</v>
      </c>
      <c r="G25" s="182">
        <f>IF(KOMF!P8=TRUE,3,0)</f>
        <v>3</v>
      </c>
      <c r="H25" s="259"/>
      <c r="I25" s="259"/>
      <c r="J25" s="259"/>
      <c r="K25" s="259"/>
      <c r="L25" s="259"/>
      <c r="M25" s="259"/>
    </row>
    <row r="26" spans="1:13">
      <c r="A26" s="8"/>
      <c r="B26" s="6"/>
      <c r="C26" s="6"/>
      <c r="D26" s="20"/>
      <c r="E26" s="20"/>
      <c r="F26" s="59"/>
      <c r="G26" s="179"/>
    </row>
    <row r="27" spans="1:13" ht="15.75">
      <c r="A27" s="8"/>
      <c r="B27" s="16" t="s">
        <v>20</v>
      </c>
      <c r="C27" s="16"/>
      <c r="D27" s="19">
        <v>0</v>
      </c>
      <c r="E27" s="19">
        <v>35</v>
      </c>
      <c r="F27" s="175">
        <f>IF(Přehled!$D$13=TRUE,F28+F29+F30,"nehodnoceno")</f>
        <v>0</v>
      </c>
      <c r="G27" s="180" t="e">
        <f>IF(Přehled!$D$13=TRUE,G28+G29+G30,"nehodnoceno")</f>
        <v>#N/A</v>
      </c>
      <c r="H27" t="s">
        <v>70</v>
      </c>
      <c r="I27" s="69"/>
      <c r="J27" s="122"/>
      <c r="K27" s="122"/>
      <c r="L27" s="122"/>
      <c r="M27" s="122"/>
    </row>
    <row r="28" spans="1:13" ht="15.75">
      <c r="A28" s="260" t="s">
        <v>71</v>
      </c>
      <c r="B28" s="14" t="s">
        <v>72</v>
      </c>
      <c r="C28" s="193"/>
      <c r="D28" s="20">
        <v>0</v>
      </c>
      <c r="E28" s="20">
        <v>20</v>
      </c>
      <c r="F28" s="195">
        <v>0</v>
      </c>
      <c r="G28" s="182" t="e">
        <f>IF(Přehled!D13=TRUE,'SOC 5'!C7,"nehodnoceno")</f>
        <v>#N/A</v>
      </c>
    </row>
    <row r="29" spans="1:13" ht="15.75">
      <c r="A29" s="261"/>
      <c r="B29" s="14" t="s">
        <v>73</v>
      </c>
      <c r="C29" s="193"/>
      <c r="D29" s="20">
        <v>0</v>
      </c>
      <c r="E29" s="20">
        <v>10</v>
      </c>
      <c r="F29" s="195">
        <v>0</v>
      </c>
      <c r="G29" s="182">
        <f>IF(Přehled!D13=TRUE,'SOC 5'!H7,"nehodnoceno")</f>
        <v>10</v>
      </c>
    </row>
    <row r="30" spans="1:13" ht="15.75">
      <c r="A30" s="262"/>
      <c r="B30" s="14" t="s">
        <v>74</v>
      </c>
      <c r="C30" s="193"/>
      <c r="D30" s="20">
        <v>0</v>
      </c>
      <c r="E30" s="20">
        <v>5</v>
      </c>
      <c r="F30" s="195">
        <v>0</v>
      </c>
      <c r="G30" s="182" t="e">
        <f>'SOC 5'!L7</f>
        <v>#N/A</v>
      </c>
    </row>
    <row r="31" spans="1:13">
      <c r="B31" s="6"/>
      <c r="C31" s="6"/>
      <c r="D31" s="20"/>
      <c r="E31" s="20"/>
      <c r="F31" s="59"/>
      <c r="G31" s="179"/>
    </row>
    <row r="32" spans="1:13" ht="18.75">
      <c r="B32" s="15" t="s">
        <v>75</v>
      </c>
      <c r="C32" s="15"/>
      <c r="D32" s="23">
        <f>D7+D9+D27</f>
        <v>7</v>
      </c>
      <c r="E32" s="23">
        <f>E27+E9+E7</f>
        <v>87</v>
      </c>
      <c r="F32" s="176">
        <f>IF(Přehled!$D$13=TRUE,F7+F9+F27,"nehodnoceno")</f>
        <v>0</v>
      </c>
      <c r="G32" s="183" t="e">
        <f>IF(Přehled!$D$13=TRUE,G7+G9+G27,"nehodnoceno")</f>
        <v>#DIV/0!</v>
      </c>
      <c r="L32" s="161"/>
      <c r="M32" s="161"/>
    </row>
    <row r="33" spans="7:7">
      <c r="G33" s="170"/>
    </row>
  </sheetData>
  <sheetProtection algorithmName="SHA-512" hashValue="cg4b+MYZ0t9sFQNOpdFJVjObm0e6qqBb82lFQuT9/EtwVGjNUxXG2CUpsz5XHFnroH91+Wnl28bHe6cJT2or3w==" saltValue="Hx3yj9y8kkwGjZZqWxdqBg==" spinCount="100000" sheet="1" objects="1" scenarios="1"/>
  <protectedRanges>
    <protectedRange sqref="C11:C15 C17:C21 C23:C25 C28:C30 F7 F11:F15 F17:F21 F23:F25 F28:F30" name="Rozsah1"/>
  </protectedRanges>
  <mergeCells count="19">
    <mergeCell ref="B5:F5"/>
    <mergeCell ref="A13:A15"/>
    <mergeCell ref="H6:M6"/>
    <mergeCell ref="H7:M7"/>
    <mergeCell ref="H11:M11"/>
    <mergeCell ref="H12:M12"/>
    <mergeCell ref="H13:M13"/>
    <mergeCell ref="H14:M14"/>
    <mergeCell ref="H15:M15"/>
    <mergeCell ref="H24:M24"/>
    <mergeCell ref="H25:M25"/>
    <mergeCell ref="A17:A19"/>
    <mergeCell ref="A28:A30"/>
    <mergeCell ref="H17:M17"/>
    <mergeCell ref="H18:M18"/>
    <mergeCell ref="H19:M19"/>
    <mergeCell ref="H20:M20"/>
    <mergeCell ref="H21:M21"/>
    <mergeCell ref="H23:M23"/>
  </mergeCells>
  <dataValidations count="9">
    <dataValidation type="list" allowBlank="1" showInputMessage="1" showErrorMessage="1" sqref="F7" xr:uid="{B427184E-94F3-40FD-A660-251717942344}">
      <formula1>"0,1,3,5"</formula1>
    </dataValidation>
    <dataValidation type="list" allowBlank="1" showInputMessage="1" showErrorMessage="1" sqref="F14 F11:G12 F30" xr:uid="{CD91001F-77CB-4B44-B3C5-18B35D53ADD5}">
      <formula1>"0,5"</formula1>
    </dataValidation>
    <dataValidation type="list" allowBlank="1" showInputMessage="1" showErrorMessage="1" sqref="F15" xr:uid="{800E60A8-C9DD-40BB-B2AB-0B2B8C7B5543}">
      <formula1>"0,6"</formula1>
    </dataValidation>
    <dataValidation type="list" allowBlank="1" showInputMessage="1" showErrorMessage="1" sqref="F13" xr:uid="{BEFAE742-20E7-4C27-B8E5-BB957E94A822}">
      <formula1>"0,1"</formula1>
    </dataValidation>
    <dataValidation type="list" allowBlank="1" showInputMessage="1" showErrorMessage="1" sqref="F17:F18 F20:G21 F23:F24" xr:uid="{F136BC02-15BA-4112-8D81-4E42C763F55B}">
      <formula1>"0,2"</formula1>
    </dataValidation>
    <dataValidation type="list" allowBlank="1" showInputMessage="1" showErrorMessage="1" sqref="F19" xr:uid="{6BEE3FCB-031A-4A6E-AD1B-FB56F370BE90}">
      <formula1>"0,10"</formula1>
    </dataValidation>
    <dataValidation type="list" allowBlank="1" showInputMessage="1" showErrorMessage="1" sqref="F25" xr:uid="{10CF7FB8-75AB-40C5-B32C-7303CC086F73}">
      <formula1>"0,3"</formula1>
    </dataValidation>
    <dataValidation type="list" allowBlank="1" showInputMessage="1" showErrorMessage="1" sqref="F28" xr:uid="{BD907D6E-D3DC-453B-AAE9-A8FD9F60A05E}">
      <formula1>"0,1,2,3,4,5,6,7,8,9,10,11,12,13,14,15,16,17,18,19,20"</formula1>
    </dataValidation>
    <dataValidation type="list" allowBlank="1" showInputMessage="1" showErrorMessage="1" sqref="F29" xr:uid="{7C4B5ECD-74A8-45B2-A120-92971635F5AD}">
      <formula1>"0,5,10"</formula1>
    </dataValidation>
  </dataValidations>
  <hyperlinks>
    <hyperlink ref="B2" r:id="rId1" xr:uid="{FA1B1C83-3976-4906-84C7-9CC489798AA6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60378-EB55-4529-9F76-9046D4B03CB1}">
  <dimension ref="A1:S89"/>
  <sheetViews>
    <sheetView topLeftCell="A80" zoomScale="80" zoomScaleNormal="80" workbookViewId="0">
      <selection activeCell="C86" sqref="C86"/>
    </sheetView>
  </sheetViews>
  <sheetFormatPr defaultRowHeight="15"/>
  <cols>
    <col min="1" max="1" width="48.7109375" customWidth="1"/>
    <col min="2" max="3" width="47.140625" customWidth="1"/>
    <col min="4" max="4" width="9.140625" style="200"/>
    <col min="5" max="5" width="9.140625" style="201"/>
    <col min="9" max="9" width="6.42578125" customWidth="1"/>
    <col min="14" max="14" width="88.140625" customWidth="1"/>
  </cols>
  <sheetData>
    <row r="1" spans="1:19" ht="18.75">
      <c r="A1" s="10" t="s">
        <v>76</v>
      </c>
    </row>
    <row r="2" spans="1:19" ht="34.5" customHeight="1">
      <c r="A2" s="300" t="s">
        <v>77</v>
      </c>
      <c r="B2" s="300"/>
      <c r="C2" s="300"/>
      <c r="D2" s="300"/>
    </row>
    <row r="3" spans="1:19">
      <c r="A3" s="2" t="s">
        <v>78</v>
      </c>
    </row>
    <row r="4" spans="1:19">
      <c r="A4" s="184" t="s">
        <v>36</v>
      </c>
    </row>
    <row r="5" spans="1:19">
      <c r="A5" s="3"/>
    </row>
    <row r="6" spans="1:19">
      <c r="A6" s="198" t="s">
        <v>79</v>
      </c>
      <c r="B6" s="85"/>
      <c r="C6" s="85"/>
    </row>
    <row r="7" spans="1:19">
      <c r="A7" s="64" t="s">
        <v>80</v>
      </c>
      <c r="B7" s="58"/>
      <c r="C7" s="58"/>
    </row>
    <row r="9" spans="1:19">
      <c r="A9" s="305" t="s">
        <v>12</v>
      </c>
      <c r="B9" s="305"/>
      <c r="C9" s="305"/>
      <c r="D9" s="305"/>
      <c r="E9" s="202" t="s">
        <v>39</v>
      </c>
      <c r="F9" s="54"/>
      <c r="G9" s="54"/>
      <c r="H9" s="54"/>
      <c r="I9" s="54"/>
      <c r="J9" s="54"/>
      <c r="K9" s="160"/>
      <c r="L9" s="160"/>
      <c r="M9" s="160"/>
      <c r="N9" s="160"/>
    </row>
    <row r="10" spans="1:19" ht="15.75" thickBot="1">
      <c r="A10" s="2"/>
      <c r="E10" s="203"/>
      <c r="F10" s="57" t="s">
        <v>81</v>
      </c>
      <c r="G10" s="57"/>
      <c r="H10" s="57"/>
      <c r="I10" s="57"/>
      <c r="J10" s="57" t="s">
        <v>82</v>
      </c>
      <c r="K10" s="57"/>
      <c r="L10" s="57"/>
      <c r="M10" s="57"/>
      <c r="N10" s="57" t="s">
        <v>83</v>
      </c>
    </row>
    <row r="11" spans="1:19" ht="18.75">
      <c r="A11" s="44" t="s">
        <v>84</v>
      </c>
      <c r="B11" s="45" t="s">
        <v>85</v>
      </c>
      <c r="C11" s="165" t="s">
        <v>41</v>
      </c>
      <c r="D11" s="204">
        <f>SUM(D13:D16)</f>
        <v>0</v>
      </c>
      <c r="E11" s="229">
        <f>SUM(E13:E16)</f>
        <v>0</v>
      </c>
    </row>
    <row r="12" spans="1:19">
      <c r="A12" s="301" t="s">
        <v>86</v>
      </c>
      <c r="B12" s="302"/>
      <c r="C12" s="302"/>
      <c r="D12" s="302"/>
      <c r="E12" s="203"/>
    </row>
    <row r="13" spans="1:19" ht="48.75" customHeight="1">
      <c r="A13" s="172" t="s">
        <v>87</v>
      </c>
      <c r="B13" s="171" t="s">
        <v>88</v>
      </c>
      <c r="C13" s="196"/>
      <c r="D13" s="199">
        <v>0</v>
      </c>
      <c r="E13" s="206">
        <v>0</v>
      </c>
      <c r="F13" s="279"/>
      <c r="G13" s="279"/>
      <c r="H13" s="279"/>
      <c r="I13" s="279"/>
      <c r="J13" s="268" t="s">
        <v>89</v>
      </c>
      <c r="K13" s="268"/>
      <c r="L13" s="268"/>
      <c r="M13" s="268"/>
      <c r="N13" s="53" t="s">
        <v>90</v>
      </c>
      <c r="O13" s="34"/>
      <c r="P13" s="34"/>
      <c r="Q13" s="34"/>
      <c r="R13" s="34"/>
      <c r="S13" s="34"/>
    </row>
    <row r="14" spans="1:19" ht="30.75">
      <c r="A14" s="30" t="s">
        <v>91</v>
      </c>
      <c r="B14" s="29" t="s">
        <v>92</v>
      </c>
      <c r="C14" s="197"/>
      <c r="D14" s="199">
        <v>0</v>
      </c>
      <c r="E14" s="206">
        <v>0</v>
      </c>
      <c r="F14" s="279"/>
      <c r="G14" s="279"/>
      <c r="H14" s="279"/>
      <c r="I14" s="279"/>
      <c r="J14" s="268" t="s">
        <v>93</v>
      </c>
      <c r="K14" s="268"/>
      <c r="L14" s="268"/>
      <c r="M14" s="268"/>
      <c r="N14" s="34" t="s">
        <v>94</v>
      </c>
    </row>
    <row r="15" spans="1:19" ht="76.5">
      <c r="A15" s="301" t="s">
        <v>95</v>
      </c>
      <c r="B15" s="302"/>
      <c r="C15" s="302"/>
      <c r="D15" s="302"/>
      <c r="E15" s="203"/>
      <c r="N15" s="53" t="s">
        <v>96</v>
      </c>
    </row>
    <row r="16" spans="1:19" ht="34.15" customHeight="1">
      <c r="A16" s="219" t="s">
        <v>97</v>
      </c>
      <c r="B16" s="220" t="s">
        <v>98</v>
      </c>
      <c r="C16" s="221"/>
      <c r="D16" s="222">
        <v>0</v>
      </c>
      <c r="E16" s="223">
        <v>0</v>
      </c>
      <c r="F16" s="279"/>
      <c r="G16" s="279"/>
      <c r="H16" s="279"/>
      <c r="I16" s="279"/>
      <c r="J16" s="269" t="s">
        <v>99</v>
      </c>
      <c r="K16" s="269"/>
      <c r="L16" s="269"/>
      <c r="M16" s="269"/>
      <c r="N16" s="52" t="s">
        <v>100</v>
      </c>
      <c r="O16" s="75"/>
      <c r="P16" s="75"/>
      <c r="Q16" s="75"/>
      <c r="R16" s="75"/>
      <c r="S16" s="75"/>
    </row>
    <row r="17" spans="1:14">
      <c r="A17" s="32"/>
      <c r="B17" s="33"/>
      <c r="C17" s="33"/>
      <c r="E17" s="203"/>
    </row>
    <row r="18" spans="1:14" ht="18.75">
      <c r="A18" s="224" t="s">
        <v>101</v>
      </c>
      <c r="B18" s="225" t="s">
        <v>85</v>
      </c>
      <c r="C18" s="226"/>
      <c r="D18" s="227">
        <f>SUM(D20,D24,D28:D29)</f>
        <v>0</v>
      </c>
      <c r="E18" s="228">
        <f>SUM(E20,E24,E28:E29)</f>
        <v>0</v>
      </c>
    </row>
    <row r="19" spans="1:14" ht="15" customHeight="1">
      <c r="A19" s="288" t="s">
        <v>102</v>
      </c>
      <c r="B19" s="289"/>
      <c r="C19" s="290"/>
      <c r="D19" s="290"/>
      <c r="E19" s="203"/>
    </row>
    <row r="20" spans="1:14" ht="16.5" customHeight="1">
      <c r="A20" s="26" t="s">
        <v>103</v>
      </c>
      <c r="B20" s="306" t="s">
        <v>104</v>
      </c>
      <c r="C20" s="236"/>
      <c r="D20" s="284">
        <v>0</v>
      </c>
      <c r="E20" s="281">
        <v>0</v>
      </c>
      <c r="F20" s="279"/>
      <c r="G20" s="279"/>
      <c r="H20" s="279"/>
      <c r="I20" s="279"/>
      <c r="J20" s="268" t="s">
        <v>105</v>
      </c>
      <c r="K20" s="268"/>
      <c r="L20" s="268"/>
      <c r="M20" s="268"/>
      <c r="N20" s="268" t="s">
        <v>106</v>
      </c>
    </row>
    <row r="21" spans="1:14" ht="45.75">
      <c r="A21" s="218" t="s">
        <v>107</v>
      </c>
      <c r="B21" s="306"/>
      <c r="C21" s="236"/>
      <c r="D21" s="284"/>
      <c r="E21" s="281"/>
      <c r="F21" s="279"/>
      <c r="G21" s="279"/>
      <c r="H21" s="279"/>
      <c r="I21" s="279"/>
      <c r="J21" s="268"/>
      <c r="K21" s="268"/>
      <c r="L21" s="268"/>
      <c r="M21" s="268"/>
      <c r="N21" s="268"/>
    </row>
    <row r="22" spans="1:14">
      <c r="A22" t="s">
        <v>108</v>
      </c>
      <c r="B22" s="306"/>
      <c r="C22" s="236"/>
      <c r="D22" s="284"/>
      <c r="E22" s="281"/>
      <c r="F22" s="279"/>
      <c r="G22" s="279"/>
      <c r="H22" s="279"/>
      <c r="I22" s="279"/>
      <c r="J22" s="268"/>
      <c r="K22" s="268"/>
      <c r="L22" s="268"/>
      <c r="M22" s="268"/>
      <c r="N22" s="268"/>
    </row>
    <row r="23" spans="1:14">
      <c r="A23" s="288" t="s">
        <v>109</v>
      </c>
      <c r="B23" s="289"/>
      <c r="C23" s="290"/>
      <c r="D23" s="290"/>
      <c r="E23" s="210"/>
    </row>
    <row r="24" spans="1:14" ht="66.75" customHeight="1">
      <c r="A24" s="75" t="s">
        <v>110</v>
      </c>
      <c r="B24" s="268" t="s">
        <v>111</v>
      </c>
      <c r="C24" s="191"/>
      <c r="D24" s="284">
        <v>0</v>
      </c>
      <c r="E24" s="281">
        <v>0</v>
      </c>
      <c r="F24" s="279"/>
      <c r="G24" s="279"/>
      <c r="H24" s="279"/>
      <c r="I24" s="279"/>
      <c r="J24" s="268" t="s">
        <v>112</v>
      </c>
      <c r="K24" s="268"/>
      <c r="L24" s="268"/>
      <c r="M24" s="268"/>
      <c r="N24" s="268" t="s">
        <v>113</v>
      </c>
    </row>
    <row r="25" spans="1:14" ht="26.65" customHeight="1">
      <c r="A25" s="172" t="s">
        <v>114</v>
      </c>
      <c r="B25" s="268"/>
      <c r="C25" s="191"/>
      <c r="D25" s="284"/>
      <c r="E25" s="281"/>
      <c r="F25" s="279"/>
      <c r="G25" s="279"/>
      <c r="H25" s="279"/>
      <c r="I25" s="279"/>
      <c r="J25" s="268"/>
      <c r="K25" s="268"/>
      <c r="L25" s="268"/>
      <c r="M25" s="268"/>
      <c r="N25" s="268"/>
    </row>
    <row r="26" spans="1:14" ht="52.15" customHeight="1">
      <c r="A26" s="172" t="s">
        <v>115</v>
      </c>
      <c r="B26" s="268"/>
      <c r="C26" s="191"/>
      <c r="D26" s="284"/>
      <c r="E26" s="281"/>
      <c r="F26" s="279"/>
      <c r="G26" s="279"/>
      <c r="H26" s="279"/>
      <c r="I26" s="279"/>
      <c r="J26" s="268"/>
      <c r="K26" s="268"/>
      <c r="L26" s="268"/>
      <c r="M26" s="268"/>
      <c r="N26" s="268"/>
    </row>
    <row r="27" spans="1:14" ht="32.25" customHeight="1">
      <c r="A27" s="288" t="s">
        <v>116</v>
      </c>
      <c r="B27" s="289"/>
      <c r="C27" s="290"/>
      <c r="D27" s="290"/>
      <c r="E27" s="203"/>
    </row>
    <row r="28" spans="1:14" ht="75">
      <c r="A28" s="27" t="s">
        <v>117</v>
      </c>
      <c r="B28" s="268" t="s">
        <v>118</v>
      </c>
      <c r="C28" s="191"/>
      <c r="D28" s="199">
        <v>0</v>
      </c>
      <c r="E28" s="206">
        <v>0</v>
      </c>
      <c r="F28" s="279"/>
      <c r="G28" s="279"/>
      <c r="H28" s="279"/>
      <c r="I28" s="279"/>
      <c r="J28" s="268" t="s">
        <v>119</v>
      </c>
      <c r="K28" s="268"/>
      <c r="L28" s="268"/>
      <c r="M28" s="268"/>
      <c r="N28" s="269" t="s">
        <v>120</v>
      </c>
    </row>
    <row r="29" spans="1:14" ht="60.75" thickBot="1">
      <c r="A29" s="28" t="s">
        <v>121</v>
      </c>
      <c r="B29" s="304"/>
      <c r="C29" s="237"/>
      <c r="D29" s="207">
        <v>0</v>
      </c>
      <c r="E29" s="208">
        <v>0</v>
      </c>
      <c r="F29" s="279"/>
      <c r="G29" s="279"/>
      <c r="H29" s="279"/>
      <c r="I29" s="279"/>
      <c r="J29" s="268"/>
      <c r="K29" s="268"/>
      <c r="L29" s="268"/>
      <c r="M29" s="268"/>
      <c r="N29" s="269"/>
    </row>
    <row r="30" spans="1:14" ht="15.75" thickBot="1">
      <c r="A30" s="41"/>
      <c r="B30" s="34"/>
      <c r="C30" s="34"/>
      <c r="D30" s="211"/>
      <c r="E30" s="203"/>
    </row>
    <row r="31" spans="1:14" ht="18.75">
      <c r="A31" s="44" t="s">
        <v>122</v>
      </c>
      <c r="B31" s="45" t="s">
        <v>123</v>
      </c>
      <c r="C31" s="165"/>
      <c r="D31" s="209">
        <f>SUM(D48,D41,D39,D33:D38)</f>
        <v>0</v>
      </c>
      <c r="E31" s="205">
        <f>SUM(E48,E41,E39,E33:E38)</f>
        <v>0</v>
      </c>
    </row>
    <row r="32" spans="1:14">
      <c r="A32" s="291" t="s">
        <v>124</v>
      </c>
      <c r="B32" s="289"/>
      <c r="C32" s="290"/>
      <c r="D32" s="290"/>
      <c r="E32" s="203"/>
    </row>
    <row r="33" spans="1:14" ht="30" customHeight="1">
      <c r="A33" s="286" t="s">
        <v>125</v>
      </c>
      <c r="B33" s="25" t="s">
        <v>126</v>
      </c>
      <c r="C33" s="238"/>
      <c r="D33" s="199">
        <v>0</v>
      </c>
      <c r="E33" s="206">
        <v>0</v>
      </c>
      <c r="F33" s="279"/>
      <c r="G33" s="279"/>
      <c r="H33" s="279"/>
      <c r="I33" s="279"/>
      <c r="J33" s="268" t="s">
        <v>127</v>
      </c>
      <c r="K33" s="268"/>
      <c r="L33" s="268"/>
      <c r="M33" s="268"/>
      <c r="N33" s="268" t="s">
        <v>128</v>
      </c>
    </row>
    <row r="34" spans="1:14" ht="30.75">
      <c r="A34" s="286"/>
      <c r="B34" s="25" t="s">
        <v>129</v>
      </c>
      <c r="C34" s="238"/>
      <c r="D34" s="199">
        <v>0</v>
      </c>
      <c r="E34" s="206">
        <v>0</v>
      </c>
      <c r="F34" s="279"/>
      <c r="G34" s="279"/>
      <c r="H34" s="279"/>
      <c r="I34" s="279"/>
      <c r="J34" s="268"/>
      <c r="K34" s="268"/>
      <c r="L34" s="268"/>
      <c r="M34" s="268"/>
      <c r="N34" s="268"/>
    </row>
    <row r="35" spans="1:14" ht="30.75">
      <c r="A35" s="286"/>
      <c r="B35" s="25" t="s">
        <v>130</v>
      </c>
      <c r="C35" s="238"/>
      <c r="D35" s="199">
        <v>0</v>
      </c>
      <c r="E35" s="206">
        <v>0</v>
      </c>
      <c r="F35" s="279"/>
      <c r="G35" s="279"/>
      <c r="H35" s="279"/>
      <c r="I35" s="279"/>
      <c r="J35" s="268"/>
      <c r="K35" s="268"/>
      <c r="L35" s="268"/>
      <c r="M35" s="268"/>
      <c r="N35" s="268"/>
    </row>
    <row r="36" spans="1:14" ht="30.75">
      <c r="A36" s="286"/>
      <c r="B36" s="25" t="s">
        <v>131</v>
      </c>
      <c r="C36" s="238"/>
      <c r="D36" s="199">
        <v>0</v>
      </c>
      <c r="E36" s="206">
        <v>0</v>
      </c>
      <c r="F36" s="279"/>
      <c r="G36" s="279"/>
      <c r="H36" s="279"/>
      <c r="I36" s="279"/>
      <c r="J36" s="268"/>
      <c r="K36" s="268"/>
      <c r="L36" s="268"/>
      <c r="M36" s="268"/>
      <c r="N36" s="268"/>
    </row>
    <row r="37" spans="1:14">
      <c r="A37" s="286"/>
      <c r="B37" s="25" t="s">
        <v>132</v>
      </c>
      <c r="C37" s="238"/>
      <c r="D37" s="199">
        <v>0</v>
      </c>
      <c r="E37" s="206">
        <v>0</v>
      </c>
      <c r="F37" s="279"/>
      <c r="G37" s="279"/>
      <c r="H37" s="279"/>
      <c r="I37" s="279"/>
      <c r="J37" s="268"/>
      <c r="K37" s="268"/>
      <c r="L37" s="268"/>
      <c r="M37" s="268"/>
      <c r="N37" s="268"/>
    </row>
    <row r="38" spans="1:14" ht="48.75" customHeight="1">
      <c r="A38" s="286"/>
      <c r="B38" s="34" t="s">
        <v>133</v>
      </c>
      <c r="C38" s="239"/>
      <c r="D38" s="199">
        <v>0</v>
      </c>
      <c r="E38" s="206">
        <v>0</v>
      </c>
      <c r="F38" s="279"/>
      <c r="G38" s="279"/>
      <c r="H38" s="279"/>
      <c r="I38" s="279"/>
      <c r="J38" s="268"/>
      <c r="K38" s="268"/>
      <c r="L38" s="268"/>
      <c r="M38" s="268"/>
      <c r="N38" s="268"/>
    </row>
    <row r="39" spans="1:14" ht="23.45" customHeight="1">
      <c r="A39" s="291" t="s">
        <v>134</v>
      </c>
      <c r="B39" s="292"/>
      <c r="C39" s="240"/>
      <c r="D39" s="199">
        <v>0</v>
      </c>
      <c r="E39" s="206">
        <v>0</v>
      </c>
      <c r="F39" s="279"/>
      <c r="G39" s="279"/>
      <c r="H39" s="279"/>
      <c r="I39" s="279"/>
      <c r="J39" s="268"/>
      <c r="K39" s="268"/>
      <c r="L39" s="268"/>
      <c r="M39" s="268"/>
      <c r="N39" s="268"/>
    </row>
    <row r="40" spans="1:14" ht="25.5" customHeight="1">
      <c r="A40" s="291" t="s">
        <v>135</v>
      </c>
      <c r="B40" s="292"/>
      <c r="C40" s="293"/>
      <c r="D40" s="293"/>
      <c r="E40" s="203"/>
    </row>
    <row r="41" spans="1:14" ht="69" customHeight="1">
      <c r="A41" s="286" t="s">
        <v>136</v>
      </c>
      <c r="B41" s="268"/>
      <c r="C41" s="270"/>
      <c r="D41" s="284">
        <v>0</v>
      </c>
      <c r="E41" s="281">
        <v>0</v>
      </c>
      <c r="F41" s="279"/>
      <c r="G41" s="279"/>
      <c r="H41" s="279"/>
      <c r="I41" s="279"/>
      <c r="J41" s="269" t="s">
        <v>137</v>
      </c>
      <c r="K41" s="269"/>
      <c r="L41" s="269"/>
      <c r="M41" s="269"/>
      <c r="N41" s="268" t="s">
        <v>138</v>
      </c>
    </row>
    <row r="42" spans="1:14" ht="38.25" customHeight="1">
      <c r="A42" s="286" t="s">
        <v>139</v>
      </c>
      <c r="B42" s="268"/>
      <c r="C42" s="271"/>
      <c r="D42" s="284"/>
      <c r="E42" s="281"/>
      <c r="F42" s="279"/>
      <c r="G42" s="279"/>
      <c r="H42" s="279"/>
      <c r="I42" s="279"/>
      <c r="J42" s="269"/>
      <c r="K42" s="269"/>
      <c r="L42" s="269"/>
      <c r="M42" s="269"/>
      <c r="N42" s="268"/>
    </row>
    <row r="43" spans="1:14">
      <c r="A43" s="287" t="s">
        <v>140</v>
      </c>
      <c r="B43" s="269"/>
      <c r="C43" s="271"/>
      <c r="D43" s="284"/>
      <c r="E43" s="281"/>
      <c r="F43" s="279"/>
      <c r="G43" s="279"/>
      <c r="H43" s="279"/>
      <c r="I43" s="279"/>
      <c r="J43" s="269"/>
      <c r="K43" s="269"/>
      <c r="L43" s="269"/>
      <c r="M43" s="269"/>
      <c r="N43" s="268"/>
    </row>
    <row r="44" spans="1:14">
      <c r="A44" s="287" t="s">
        <v>141</v>
      </c>
      <c r="B44" s="269"/>
      <c r="C44" s="271"/>
      <c r="D44" s="284"/>
      <c r="E44" s="281"/>
      <c r="F44" s="279"/>
      <c r="G44" s="279"/>
      <c r="H44" s="279"/>
      <c r="I44" s="279"/>
      <c r="J44" s="269"/>
      <c r="K44" s="269"/>
      <c r="L44" s="269"/>
      <c r="M44" s="269"/>
      <c r="N44" s="268"/>
    </row>
    <row r="45" spans="1:14">
      <c r="A45" s="287" t="s">
        <v>142</v>
      </c>
      <c r="B45" s="269"/>
      <c r="C45" s="271"/>
      <c r="D45" s="284"/>
      <c r="E45" s="281"/>
      <c r="F45" s="279"/>
      <c r="G45" s="279"/>
      <c r="H45" s="279"/>
      <c r="I45" s="279"/>
      <c r="J45" s="269"/>
      <c r="K45" s="269"/>
      <c r="L45" s="269"/>
      <c r="M45" s="269"/>
      <c r="N45" s="268"/>
    </row>
    <row r="46" spans="1:14">
      <c r="A46" s="287" t="s">
        <v>143</v>
      </c>
      <c r="B46" s="269"/>
      <c r="C46" s="272"/>
      <c r="D46" s="284"/>
      <c r="E46" s="281"/>
      <c r="F46" s="279"/>
      <c r="G46" s="279"/>
      <c r="H46" s="279"/>
      <c r="I46" s="279"/>
      <c r="J46" s="269"/>
      <c r="K46" s="269"/>
      <c r="L46" s="269"/>
      <c r="M46" s="269"/>
      <c r="N46" s="268"/>
    </row>
    <row r="47" spans="1:14" ht="36.4" customHeight="1">
      <c r="A47" s="291" t="s">
        <v>144</v>
      </c>
      <c r="B47" s="292"/>
      <c r="C47" s="293"/>
      <c r="D47" s="293"/>
      <c r="E47" s="203"/>
    </row>
    <row r="48" spans="1:14" ht="38.25" customHeight="1" thickBot="1">
      <c r="A48" s="303" t="s">
        <v>145</v>
      </c>
      <c r="B48" s="304"/>
      <c r="C48" s="237"/>
      <c r="D48" s="207">
        <v>0</v>
      </c>
      <c r="E48" s="208">
        <v>0</v>
      </c>
      <c r="F48" s="279"/>
      <c r="G48" s="279"/>
      <c r="H48" s="279"/>
      <c r="I48" s="279"/>
      <c r="J48" s="268" t="s">
        <v>146</v>
      </c>
      <c r="K48" s="268"/>
      <c r="L48" s="268"/>
      <c r="M48" s="268"/>
    </row>
    <row r="49" spans="1:14" ht="27" customHeight="1" thickBot="1">
      <c r="A49" s="35"/>
      <c r="B49" s="34"/>
      <c r="C49" s="34"/>
      <c r="D49" s="211"/>
      <c r="E49" s="203"/>
    </row>
    <row r="50" spans="1:14" ht="18.75">
      <c r="A50" s="44" t="s">
        <v>147</v>
      </c>
      <c r="B50" s="45" t="s">
        <v>85</v>
      </c>
      <c r="C50" s="165"/>
      <c r="D50" s="209">
        <f>SUM(D54,D52,D51)</f>
        <v>0</v>
      </c>
      <c r="E50" s="205">
        <f>SUM(E54,E52,E51)</f>
        <v>0</v>
      </c>
    </row>
    <row r="51" spans="1:14" ht="28.5" customHeight="1">
      <c r="A51" s="31" t="s">
        <v>148</v>
      </c>
      <c r="B51" s="25" t="s">
        <v>149</v>
      </c>
      <c r="C51" s="238"/>
      <c r="D51" s="199">
        <v>0</v>
      </c>
      <c r="E51" s="206">
        <v>0</v>
      </c>
      <c r="F51" s="279"/>
      <c r="G51" s="279"/>
      <c r="H51" s="279"/>
      <c r="I51" s="279"/>
      <c r="J51" s="268" t="s">
        <v>150</v>
      </c>
      <c r="K51" s="268"/>
      <c r="L51" s="268"/>
      <c r="M51" s="268"/>
      <c r="N51" s="268" t="s">
        <v>151</v>
      </c>
    </row>
    <row r="52" spans="1:14" ht="47.25" customHeight="1">
      <c r="A52" s="173" t="s">
        <v>152</v>
      </c>
      <c r="B52" s="25" t="s">
        <v>153</v>
      </c>
      <c r="C52" s="238"/>
      <c r="D52" s="199">
        <v>0</v>
      </c>
      <c r="E52" s="206">
        <v>0</v>
      </c>
      <c r="F52" s="279"/>
      <c r="G52" s="279"/>
      <c r="H52" s="279"/>
      <c r="I52" s="279"/>
      <c r="J52" s="268"/>
      <c r="K52" s="268"/>
      <c r="L52" s="268"/>
      <c r="M52" s="268"/>
      <c r="N52" s="268"/>
    </row>
    <row r="53" spans="1:14" ht="23.65" customHeight="1">
      <c r="A53" s="291" t="s">
        <v>154</v>
      </c>
      <c r="B53" s="292"/>
      <c r="C53" s="293"/>
      <c r="D53" s="293"/>
      <c r="E53" s="203"/>
    </row>
    <row r="54" spans="1:14" ht="26.25" customHeight="1">
      <c r="A54" s="27" t="s">
        <v>155</v>
      </c>
      <c r="B54" s="294" t="s">
        <v>156</v>
      </c>
      <c r="C54" s="241"/>
      <c r="D54" s="284">
        <v>0</v>
      </c>
      <c r="E54" s="281">
        <v>0</v>
      </c>
      <c r="F54" s="279"/>
      <c r="G54" s="279"/>
      <c r="H54" s="279"/>
      <c r="I54" s="279"/>
      <c r="J54" s="268" t="s">
        <v>157</v>
      </c>
      <c r="K54" s="268"/>
      <c r="L54" s="268"/>
      <c r="M54" s="268"/>
    </row>
    <row r="55" spans="1:14" ht="30">
      <c r="A55" s="27" t="s">
        <v>158</v>
      </c>
      <c r="B55" s="295"/>
      <c r="C55" s="241"/>
      <c r="D55" s="284"/>
      <c r="E55" s="281"/>
      <c r="F55" s="279"/>
      <c r="G55" s="279"/>
      <c r="H55" s="279"/>
      <c r="I55" s="279"/>
      <c r="J55" s="268"/>
      <c r="K55" s="268"/>
      <c r="L55" s="268"/>
      <c r="M55" s="268"/>
    </row>
    <row r="56" spans="1:14" ht="30.75">
      <c r="A56" s="27" t="s">
        <v>159</v>
      </c>
      <c r="B56" s="295"/>
      <c r="C56" s="241"/>
      <c r="D56" s="284"/>
      <c r="E56" s="281"/>
      <c r="F56" s="279"/>
      <c r="G56" s="279"/>
      <c r="H56" s="279"/>
      <c r="I56" s="279"/>
      <c r="J56" s="268"/>
      <c r="K56" s="268"/>
      <c r="L56" s="268"/>
      <c r="M56" s="268"/>
    </row>
    <row r="57" spans="1:14" ht="31.5" customHeight="1" thickBot="1">
      <c r="A57" s="28" t="s">
        <v>160</v>
      </c>
      <c r="B57" s="296"/>
      <c r="C57" s="241"/>
      <c r="D57" s="285"/>
      <c r="E57" s="282"/>
      <c r="F57" s="279"/>
      <c r="G57" s="279"/>
      <c r="H57" s="279"/>
      <c r="I57" s="279"/>
      <c r="J57" s="268"/>
      <c r="K57" s="268"/>
      <c r="L57" s="268"/>
      <c r="M57" s="268"/>
    </row>
    <row r="58" spans="1:14" ht="31.5" customHeight="1" thickBot="1">
      <c r="A58" s="1"/>
      <c r="B58" s="42"/>
      <c r="C58" s="42"/>
      <c r="D58" s="211"/>
      <c r="E58" s="203"/>
    </row>
    <row r="59" spans="1:14" ht="18.75">
      <c r="A59" s="44" t="s">
        <v>161</v>
      </c>
      <c r="B59" s="45" t="s">
        <v>162</v>
      </c>
      <c r="C59" s="165"/>
      <c r="D59" s="209">
        <f>SUM(D61)</f>
        <v>0</v>
      </c>
      <c r="E59" s="212">
        <f>SUM(E61)</f>
        <v>0</v>
      </c>
    </row>
    <row r="60" spans="1:14" ht="85.9" customHeight="1">
      <c r="A60" s="297" t="s">
        <v>163</v>
      </c>
      <c r="B60" s="298"/>
      <c r="C60" s="299"/>
      <c r="D60" s="299"/>
      <c r="E60" s="213"/>
      <c r="F60" s="168"/>
      <c r="G60" s="168"/>
      <c r="H60" s="168"/>
      <c r="I60" s="168"/>
      <c r="J60" s="280" t="s">
        <v>164</v>
      </c>
      <c r="K60" s="268"/>
      <c r="L60" s="268"/>
      <c r="M60" s="268"/>
      <c r="N60" s="268" t="s">
        <v>165</v>
      </c>
    </row>
    <row r="61" spans="1:14" ht="70.5" customHeight="1" thickBot="1">
      <c r="A61" s="28" t="s">
        <v>166</v>
      </c>
      <c r="B61" s="174" t="s">
        <v>164</v>
      </c>
      <c r="C61" s="237"/>
      <c r="D61" s="207">
        <v>0</v>
      </c>
      <c r="E61" s="214">
        <v>0</v>
      </c>
      <c r="F61" s="273"/>
      <c r="G61" s="274"/>
      <c r="H61" s="274"/>
      <c r="I61" s="275"/>
      <c r="J61" s="268"/>
      <c r="K61" s="268"/>
      <c r="L61" s="268"/>
      <c r="M61" s="268"/>
      <c r="N61" s="268"/>
    </row>
    <row r="62" spans="1:14" ht="33" customHeight="1" thickBot="1">
      <c r="A62" s="43"/>
      <c r="B62" s="43"/>
      <c r="C62" s="43"/>
      <c r="E62" s="203"/>
    </row>
    <row r="63" spans="1:14" ht="18.75">
      <c r="A63" s="44" t="s">
        <v>167</v>
      </c>
      <c r="B63" s="45" t="s">
        <v>168</v>
      </c>
      <c r="C63" s="165"/>
      <c r="D63" s="209">
        <f>SUM(D65,D70,D72,D77,D79)</f>
        <v>0</v>
      </c>
      <c r="E63" s="205">
        <f>SUM(E65,E70,E72,E77,E79)</f>
        <v>0</v>
      </c>
    </row>
    <row r="64" spans="1:14" ht="28.5" customHeight="1">
      <c r="A64" s="31" t="s">
        <v>169</v>
      </c>
      <c r="B64" s="25"/>
      <c r="C64" s="166"/>
      <c r="D64" s="215"/>
      <c r="E64" s="203"/>
    </row>
    <row r="65" spans="1:17" ht="30.75">
      <c r="A65" s="38" t="s">
        <v>170</v>
      </c>
      <c r="B65" s="268" t="s">
        <v>171</v>
      </c>
      <c r="C65" s="191"/>
      <c r="D65" s="284">
        <v>0</v>
      </c>
      <c r="E65" s="281">
        <v>0</v>
      </c>
      <c r="F65" s="279"/>
      <c r="G65" s="279"/>
      <c r="H65" s="279"/>
      <c r="I65" s="279"/>
      <c r="J65" s="268" t="s">
        <v>172</v>
      </c>
      <c r="K65" s="268"/>
      <c r="L65" s="268"/>
      <c r="M65" s="268"/>
    </row>
    <row r="66" spans="1:17" ht="30">
      <c r="A66" s="38" t="s">
        <v>173</v>
      </c>
      <c r="B66" s="268"/>
      <c r="C66" s="191"/>
      <c r="D66" s="284"/>
      <c r="E66" s="281"/>
      <c r="F66" s="279"/>
      <c r="G66" s="279"/>
      <c r="H66" s="279"/>
      <c r="I66" s="279"/>
      <c r="J66" s="268"/>
      <c r="K66" s="268"/>
      <c r="L66" s="268"/>
      <c r="M66" s="268"/>
    </row>
    <row r="67" spans="1:17" ht="30">
      <c r="A67" s="38" t="s">
        <v>174</v>
      </c>
      <c r="B67" s="268"/>
      <c r="C67" s="191"/>
      <c r="D67" s="284"/>
      <c r="E67" s="281"/>
      <c r="F67" s="279"/>
      <c r="G67" s="279"/>
      <c r="H67" s="279"/>
      <c r="I67" s="279"/>
      <c r="J67" s="268"/>
      <c r="K67" s="268"/>
      <c r="L67" s="268"/>
      <c r="M67" s="268"/>
    </row>
    <row r="68" spans="1:17" ht="30">
      <c r="A68" s="38" t="s">
        <v>175</v>
      </c>
      <c r="B68" s="268"/>
      <c r="C68" s="191"/>
      <c r="D68" s="284"/>
      <c r="E68" s="281"/>
      <c r="F68" s="279"/>
      <c r="G68" s="279"/>
      <c r="H68" s="279"/>
      <c r="I68" s="279"/>
      <c r="J68" s="268"/>
      <c r="K68" s="268"/>
      <c r="L68" s="268"/>
      <c r="M68" s="268"/>
    </row>
    <row r="69" spans="1:17" ht="28.5" customHeight="1">
      <c r="A69" s="31" t="s">
        <v>176</v>
      </c>
      <c r="B69" s="25"/>
      <c r="C69" s="166"/>
      <c r="D69" s="215"/>
      <c r="E69" s="203"/>
    </row>
    <row r="70" spans="1:17" ht="60.75">
      <c r="A70" s="38" t="s">
        <v>177</v>
      </c>
      <c r="B70" s="36" t="s">
        <v>178</v>
      </c>
      <c r="C70" s="242"/>
      <c r="D70" s="199">
        <v>0</v>
      </c>
      <c r="E70" s="206">
        <v>0</v>
      </c>
      <c r="F70" s="279"/>
      <c r="G70" s="279"/>
      <c r="H70" s="279"/>
      <c r="I70" s="279"/>
      <c r="J70" s="268" t="s">
        <v>179</v>
      </c>
      <c r="K70" s="268"/>
      <c r="L70" s="268"/>
      <c r="M70" s="268"/>
    </row>
    <row r="71" spans="1:17" ht="28.5" customHeight="1">
      <c r="A71" s="31" t="s">
        <v>180</v>
      </c>
      <c r="B71" s="25"/>
      <c r="C71" s="166"/>
      <c r="D71" s="215"/>
      <c r="E71" s="203"/>
    </row>
    <row r="72" spans="1:17" ht="33.75" customHeight="1">
      <c r="A72" s="172" t="s">
        <v>181</v>
      </c>
      <c r="B72" s="268" t="s">
        <v>182</v>
      </c>
      <c r="C72" s="191"/>
      <c r="D72" s="284">
        <v>0</v>
      </c>
      <c r="E72" s="281">
        <v>0</v>
      </c>
      <c r="F72" s="279"/>
      <c r="G72" s="279"/>
      <c r="H72" s="279"/>
      <c r="I72" s="279"/>
      <c r="J72" s="268" t="s">
        <v>183</v>
      </c>
      <c r="K72" s="268"/>
      <c r="L72" s="268"/>
      <c r="M72" s="268"/>
      <c r="N72" s="268" t="s">
        <v>184</v>
      </c>
    </row>
    <row r="73" spans="1:17" ht="45">
      <c r="A73" s="26" t="s">
        <v>185</v>
      </c>
      <c r="B73" s="268"/>
      <c r="C73" s="191"/>
      <c r="D73" s="284"/>
      <c r="E73" s="281"/>
      <c r="F73" s="279"/>
      <c r="G73" s="279"/>
      <c r="H73" s="279"/>
      <c r="I73" s="279"/>
      <c r="J73" s="268"/>
      <c r="K73" s="268"/>
      <c r="L73" s="268"/>
      <c r="M73" s="268"/>
      <c r="N73" s="268"/>
    </row>
    <row r="74" spans="1:17" ht="45">
      <c r="A74" s="38" t="s">
        <v>186</v>
      </c>
      <c r="B74" s="268"/>
      <c r="C74" s="191"/>
      <c r="D74" s="284"/>
      <c r="E74" s="281"/>
      <c r="F74" s="279"/>
      <c r="G74" s="279"/>
      <c r="H74" s="279"/>
      <c r="I74" s="279"/>
      <c r="J74" s="268"/>
      <c r="K74" s="268"/>
      <c r="L74" s="268"/>
      <c r="M74" s="268"/>
      <c r="N74" s="268"/>
    </row>
    <row r="75" spans="1:17" ht="45">
      <c r="A75" s="38" t="s">
        <v>187</v>
      </c>
      <c r="B75" s="268"/>
      <c r="C75" s="191"/>
      <c r="D75" s="284"/>
      <c r="E75" s="281"/>
      <c r="F75" s="279"/>
      <c r="G75" s="279"/>
      <c r="H75" s="279"/>
      <c r="I75" s="279"/>
      <c r="J75" s="268"/>
      <c r="K75" s="268"/>
      <c r="L75" s="268"/>
      <c r="M75" s="268"/>
      <c r="N75" s="268"/>
    </row>
    <row r="76" spans="1:17" ht="28.5" customHeight="1">
      <c r="A76" s="31" t="s">
        <v>188</v>
      </c>
      <c r="B76" s="25"/>
      <c r="C76" s="166"/>
      <c r="D76" s="215"/>
      <c r="E76" s="203"/>
    </row>
    <row r="77" spans="1:17" ht="66.400000000000006" customHeight="1">
      <c r="A77" s="27" t="s">
        <v>189</v>
      </c>
      <c r="B77" s="37" t="s">
        <v>190</v>
      </c>
      <c r="C77" s="243"/>
      <c r="D77" s="199">
        <v>0</v>
      </c>
      <c r="E77" s="206">
        <v>0</v>
      </c>
      <c r="F77" s="279"/>
      <c r="G77" s="279"/>
      <c r="H77" s="279"/>
      <c r="I77" s="279"/>
      <c r="J77" s="268" t="s">
        <v>191</v>
      </c>
      <c r="K77" s="268"/>
      <c r="L77" s="268"/>
      <c r="M77" s="268"/>
      <c r="N77" s="53" t="s">
        <v>192</v>
      </c>
      <c r="O77" s="41"/>
      <c r="P77" s="41"/>
      <c r="Q77" s="41"/>
    </row>
    <row r="78" spans="1:17" ht="28.5" customHeight="1">
      <c r="A78" s="31" t="s">
        <v>193</v>
      </c>
      <c r="B78" s="25"/>
      <c r="C78" s="166"/>
      <c r="D78" s="215"/>
      <c r="E78" s="203"/>
    </row>
    <row r="79" spans="1:17" ht="72.75" customHeight="1">
      <c r="A79" s="27" t="s">
        <v>194</v>
      </c>
      <c r="B79" s="269" t="s">
        <v>195</v>
      </c>
      <c r="C79" s="192"/>
      <c r="D79" s="284">
        <v>0</v>
      </c>
      <c r="E79" s="281">
        <v>0</v>
      </c>
      <c r="F79" s="279"/>
      <c r="G79" s="279"/>
      <c r="H79" s="279"/>
      <c r="I79" s="279"/>
      <c r="J79" s="268" t="s">
        <v>196</v>
      </c>
      <c r="K79" s="268"/>
      <c r="L79" s="268"/>
      <c r="M79" s="268"/>
      <c r="N79" s="268" t="s">
        <v>197</v>
      </c>
    </row>
    <row r="80" spans="1:17" ht="67.5" customHeight="1" thickBot="1">
      <c r="A80" s="28" t="s">
        <v>198</v>
      </c>
      <c r="B80" s="283"/>
      <c r="C80" s="244"/>
      <c r="D80" s="285"/>
      <c r="E80" s="282"/>
      <c r="F80" s="279"/>
      <c r="G80" s="279"/>
      <c r="H80" s="279"/>
      <c r="I80" s="279"/>
      <c r="J80" s="268"/>
      <c r="K80" s="268"/>
      <c r="L80" s="268"/>
      <c r="M80" s="268"/>
      <c r="N80" s="269"/>
    </row>
    <row r="81" spans="1:14" ht="15.75" thickBot="1">
      <c r="A81" s="4"/>
      <c r="D81" s="211"/>
      <c r="E81" s="203"/>
    </row>
    <row r="82" spans="1:14" ht="18.75">
      <c r="A82" s="44" t="s">
        <v>199</v>
      </c>
      <c r="B82" s="45" t="s">
        <v>200</v>
      </c>
      <c r="C82" s="165"/>
      <c r="D82" s="209">
        <f>SUM(D86,D84)</f>
        <v>0</v>
      </c>
      <c r="E82" s="205">
        <f>SUM(E86,E84)</f>
        <v>0</v>
      </c>
    </row>
    <row r="83" spans="1:14" ht="28.5" customHeight="1">
      <c r="A83" s="31" t="s">
        <v>201</v>
      </c>
      <c r="B83" s="25"/>
      <c r="C83" s="166"/>
      <c r="D83" s="215"/>
      <c r="E83" s="276"/>
      <c r="F83" s="277"/>
      <c r="G83" s="277"/>
      <c r="H83" s="277"/>
      <c r="I83" s="278"/>
      <c r="J83" s="268" t="s">
        <v>202</v>
      </c>
      <c r="K83" s="268"/>
      <c r="L83" s="268"/>
      <c r="M83" s="268"/>
    </row>
    <row r="84" spans="1:14" ht="45">
      <c r="A84" s="38" t="s">
        <v>203</v>
      </c>
      <c r="B84" s="37" t="s">
        <v>190</v>
      </c>
      <c r="C84" s="243"/>
      <c r="D84" s="199">
        <v>0</v>
      </c>
      <c r="E84" s="206">
        <v>0</v>
      </c>
      <c r="F84" s="273"/>
      <c r="G84" s="274"/>
      <c r="H84" s="274"/>
      <c r="I84" s="275"/>
      <c r="J84" s="268"/>
      <c r="K84" s="268"/>
      <c r="L84" s="268"/>
      <c r="M84" s="268"/>
    </row>
    <row r="85" spans="1:14" ht="28.5" customHeight="1">
      <c r="A85" s="31" t="s">
        <v>204</v>
      </c>
      <c r="B85" s="25"/>
      <c r="C85" s="166"/>
      <c r="D85" s="215"/>
      <c r="E85" s="276"/>
      <c r="F85" s="277"/>
      <c r="G85" s="277"/>
      <c r="H85" s="277"/>
      <c r="I85" s="277"/>
    </row>
    <row r="86" spans="1:14" ht="30.75" thickBot="1">
      <c r="A86" s="39" t="s">
        <v>205</v>
      </c>
      <c r="B86" s="40" t="s">
        <v>206</v>
      </c>
      <c r="C86" s="245"/>
      <c r="D86" s="207">
        <v>0</v>
      </c>
      <c r="E86" s="208">
        <v>0</v>
      </c>
      <c r="F86" s="279"/>
      <c r="G86" s="279"/>
      <c r="H86" s="279"/>
      <c r="I86" s="279"/>
      <c r="J86" s="268" t="s">
        <v>207</v>
      </c>
      <c r="K86" s="268"/>
      <c r="L86" s="268"/>
      <c r="M86" s="268"/>
      <c r="N86" s="53" t="s">
        <v>208</v>
      </c>
    </row>
    <row r="87" spans="1:14" ht="15.75" thickBot="1">
      <c r="E87" s="203"/>
    </row>
    <row r="88" spans="1:14" ht="21.75" thickBot="1">
      <c r="A88" s="46" t="s">
        <v>22</v>
      </c>
      <c r="B88" s="47" t="s">
        <v>209</v>
      </c>
      <c r="C88" s="167"/>
      <c r="D88" s="216">
        <f>D11+D18+D31+D50+D59+D63+D82</f>
        <v>0</v>
      </c>
      <c r="E88" s="217">
        <f>E11+E18+E31+E50+E59+E63+E82</f>
        <v>0</v>
      </c>
    </row>
    <row r="89" spans="1:14">
      <c r="A89" s="3"/>
    </row>
  </sheetData>
  <sheetProtection algorithmName="SHA-512" hashValue="4r9cYbEpNckxqqitCa+h+ex6lLCUjIJGqf7ewYMpZwUB2tpu8l7psUqzuCzKtdI4Jj6A7jDAMOMNqcRMY5iLpA==" saltValue="TanNpcoAW3yUXT9l7H436g==" spinCount="100000" sheet="1" objects="1" scenarios="1"/>
  <protectedRanges>
    <protectedRange sqref="C13:D14 C16:D16 C20:D22 C24:D26 C28:D29 C33:D39 C41:D46 C48:D48 C51:D52 C54:D57 C61:D61 C65:D68 C70:D70 C72:D75 C77:D77 C79:D80 C84:D84 C86:D86" name="Rozsah1"/>
  </protectedRanges>
  <mergeCells count="92">
    <mergeCell ref="A19:D19"/>
    <mergeCell ref="A2:D2"/>
    <mergeCell ref="A12:D12"/>
    <mergeCell ref="A15:D15"/>
    <mergeCell ref="B65:B68"/>
    <mergeCell ref="D65:D68"/>
    <mergeCell ref="A46:B46"/>
    <mergeCell ref="D41:D46"/>
    <mergeCell ref="A47:D47"/>
    <mergeCell ref="A48:B48"/>
    <mergeCell ref="A39:B39"/>
    <mergeCell ref="A40:D40"/>
    <mergeCell ref="A32:D32"/>
    <mergeCell ref="A9:D9"/>
    <mergeCell ref="B28:B29"/>
    <mergeCell ref="B20:B22"/>
    <mergeCell ref="D20:D22"/>
    <mergeCell ref="B72:B75"/>
    <mergeCell ref="D72:D75"/>
    <mergeCell ref="A53:D53"/>
    <mergeCell ref="B54:B57"/>
    <mergeCell ref="D54:D57"/>
    <mergeCell ref="A60:D60"/>
    <mergeCell ref="E20:E22"/>
    <mergeCell ref="E24:E26"/>
    <mergeCell ref="F24:I26"/>
    <mergeCell ref="F33:I39"/>
    <mergeCell ref="B79:B80"/>
    <mergeCell ref="D79:D80"/>
    <mergeCell ref="A41:B41"/>
    <mergeCell ref="A42:B42"/>
    <mergeCell ref="A43:B43"/>
    <mergeCell ref="A44:B44"/>
    <mergeCell ref="A45:B45"/>
    <mergeCell ref="A33:A38"/>
    <mergeCell ref="A23:D23"/>
    <mergeCell ref="B24:B26"/>
    <mergeCell ref="D24:D26"/>
    <mergeCell ref="A27:D27"/>
    <mergeCell ref="E41:E46"/>
    <mergeCell ref="E54:E57"/>
    <mergeCell ref="E65:E68"/>
    <mergeCell ref="E72:E75"/>
    <mergeCell ref="E79:E80"/>
    <mergeCell ref="F28:I29"/>
    <mergeCell ref="J28:M29"/>
    <mergeCell ref="N24:N26"/>
    <mergeCell ref="N28:N29"/>
    <mergeCell ref="F13:I13"/>
    <mergeCell ref="F14:I14"/>
    <mergeCell ref="F16:I16"/>
    <mergeCell ref="F20:I22"/>
    <mergeCell ref="J13:M13"/>
    <mergeCell ref="J14:M14"/>
    <mergeCell ref="J16:M16"/>
    <mergeCell ref="J20:M22"/>
    <mergeCell ref="N51:N52"/>
    <mergeCell ref="J60:M61"/>
    <mergeCell ref="N20:N22"/>
    <mergeCell ref="N33:N39"/>
    <mergeCell ref="N41:N46"/>
    <mergeCell ref="N60:N61"/>
    <mergeCell ref="J33:M39"/>
    <mergeCell ref="J24:M26"/>
    <mergeCell ref="J65:M68"/>
    <mergeCell ref="F51:I52"/>
    <mergeCell ref="J51:M52"/>
    <mergeCell ref="F54:I57"/>
    <mergeCell ref="J54:M57"/>
    <mergeCell ref="F86:I86"/>
    <mergeCell ref="J86:M86"/>
    <mergeCell ref="F77:I77"/>
    <mergeCell ref="J77:M77"/>
    <mergeCell ref="F79:I80"/>
    <mergeCell ref="J79:M80"/>
    <mergeCell ref="E85:I85"/>
    <mergeCell ref="N79:N80"/>
    <mergeCell ref="C41:C46"/>
    <mergeCell ref="F61:I61"/>
    <mergeCell ref="F84:I84"/>
    <mergeCell ref="E83:I83"/>
    <mergeCell ref="J83:M84"/>
    <mergeCell ref="F70:I70"/>
    <mergeCell ref="J70:M70"/>
    <mergeCell ref="F72:I75"/>
    <mergeCell ref="J72:M75"/>
    <mergeCell ref="N72:N75"/>
    <mergeCell ref="F41:I46"/>
    <mergeCell ref="J41:M46"/>
    <mergeCell ref="F48:I48"/>
    <mergeCell ref="J48:M48"/>
    <mergeCell ref="F65:I68"/>
  </mergeCells>
  <dataValidations count="1">
    <dataValidation allowBlank="1" showInputMessage="1" showErrorMessage="1" sqref="D13" xr:uid="{75E75594-1F93-4445-BFEE-0D9F963A01F2}"/>
  </dataValidations>
  <hyperlinks>
    <hyperlink ref="A4" r:id="rId1" xr:uid="{D63FD6EA-46AD-4C9C-AEE5-5099C3BA719D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01E20-5CB4-4107-B28E-5102DF6CCDF9}">
  <dimension ref="A1:O22"/>
  <sheetViews>
    <sheetView workbookViewId="0">
      <selection activeCell="I15" sqref="I15"/>
    </sheetView>
  </sheetViews>
  <sheetFormatPr defaultRowHeight="15"/>
  <cols>
    <col min="11" max="11" width="26.140625" customWidth="1"/>
    <col min="12" max="12" width="22.85546875" customWidth="1"/>
  </cols>
  <sheetData>
    <row r="1" spans="1:15" ht="15.75">
      <c r="A1" t="s">
        <v>45</v>
      </c>
      <c r="B1" s="60" t="s">
        <v>16</v>
      </c>
    </row>
    <row r="3" spans="1:15" ht="14.25" customHeight="1">
      <c r="A3" t="s">
        <v>210</v>
      </c>
      <c r="B3" s="307" t="s">
        <v>211</v>
      </c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</row>
    <row r="4" spans="1:15"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07"/>
      <c r="M4" s="307"/>
    </row>
    <row r="5" spans="1:15">
      <c r="B5" s="307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</row>
    <row r="6" spans="1:15">
      <c r="B6" s="307"/>
      <c r="C6" s="307"/>
      <c r="D6" s="307"/>
      <c r="E6" s="307"/>
      <c r="F6" s="307"/>
      <c r="G6" s="307"/>
      <c r="H6" s="307"/>
      <c r="I6" s="307"/>
      <c r="J6" s="307"/>
      <c r="K6" s="307"/>
      <c r="L6" s="307"/>
      <c r="M6" s="307"/>
      <c r="O6" s="61"/>
    </row>
    <row r="7" spans="1:15">
      <c r="B7" s="307"/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7"/>
    </row>
    <row r="8" spans="1:15">
      <c r="B8" s="307"/>
      <c r="C8" s="307"/>
      <c r="D8" s="307"/>
      <c r="E8" s="307"/>
      <c r="F8" s="307"/>
      <c r="G8" s="307"/>
      <c r="H8" s="307"/>
      <c r="I8" s="307"/>
      <c r="J8" s="307"/>
      <c r="K8" s="307"/>
      <c r="L8" s="307"/>
      <c r="M8" s="307"/>
    </row>
    <row r="10" spans="1:15">
      <c r="A10" s="57" t="s">
        <v>212</v>
      </c>
      <c r="K10" s="21">
        <f>IF(K13&lt;8%,5,IF(K13&lt;=10%,3,IF(K13&lt;15%,1,0)))</f>
        <v>0</v>
      </c>
      <c r="L10" t="s">
        <v>213</v>
      </c>
    </row>
    <row r="12" spans="1:15">
      <c r="A12" s="57" t="s">
        <v>214</v>
      </c>
    </row>
    <row r="13" spans="1:15">
      <c r="A13" s="57" t="s">
        <v>215</v>
      </c>
      <c r="K13" s="62">
        <f>K15/K19</f>
        <v>1</v>
      </c>
    </row>
    <row r="14" spans="1:15">
      <c r="A14" s="57"/>
      <c r="K14" t="s">
        <v>216</v>
      </c>
      <c r="L14" t="s">
        <v>217</v>
      </c>
    </row>
    <row r="15" spans="1:15">
      <c r="A15" t="s">
        <v>218</v>
      </c>
      <c r="K15" s="230">
        <v>1</v>
      </c>
      <c r="L15" s="230">
        <v>1</v>
      </c>
      <c r="M15" t="s">
        <v>219</v>
      </c>
    </row>
    <row r="16" spans="1:15">
      <c r="J16" s="61"/>
      <c r="K16" s="61"/>
    </row>
    <row r="17" spans="1:13">
      <c r="A17" s="57" t="s">
        <v>220</v>
      </c>
    </row>
    <row r="19" spans="1:13">
      <c r="A19" t="s">
        <v>221</v>
      </c>
      <c r="K19" s="230">
        <v>1</v>
      </c>
      <c r="L19" s="230">
        <v>1</v>
      </c>
      <c r="M19" t="s">
        <v>219</v>
      </c>
    </row>
    <row r="20" spans="1:13">
      <c r="A20" t="s">
        <v>222</v>
      </c>
    </row>
    <row r="22" spans="1:13">
      <c r="A22" s="308" t="s">
        <v>223</v>
      </c>
      <c r="B22" s="308"/>
      <c r="C22" s="308"/>
      <c r="D22" s="308"/>
      <c r="E22" s="308"/>
      <c r="F22" s="308"/>
      <c r="G22" s="308"/>
      <c r="H22" s="308"/>
      <c r="I22" s="308"/>
    </row>
  </sheetData>
  <sheetProtection algorithmName="SHA-512" hashValue="2+JRj2uNl88CTz/r86/9tCjQpD+5CWp9JNQJ5Fhq9y5BnGIuV2m8034O0l8oJCvr1VwLDPqmfvmHGnkD1fe55w==" saltValue="WzELaf3f9AqYvxiPxi+xTQ==" spinCount="100000" sheet="1" objects="1" scenarios="1"/>
  <protectedRanges>
    <protectedRange sqref="K15:L15 K19:L19" name="Rozsah1"/>
  </protectedRanges>
  <mergeCells count="2">
    <mergeCell ref="B3:M8"/>
    <mergeCell ref="A22:I22"/>
  </mergeCells>
  <dataValidations count="1">
    <dataValidation type="list" allowBlank="1" showInputMessage="1" showErrorMessage="1" sqref="K10" xr:uid="{D786840D-F99E-4DF3-8F7C-A4391B86F347}">
      <formula1>"0,1,3,5"</formula1>
    </dataValidation>
  </dataValidation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953C3-85B3-442E-A404-0184C62B1745}">
  <dimension ref="A1:W53"/>
  <sheetViews>
    <sheetView topLeftCell="A23" workbookViewId="0">
      <selection activeCell="T23" sqref="T23"/>
    </sheetView>
  </sheetViews>
  <sheetFormatPr defaultRowHeight="15"/>
  <cols>
    <col min="1" max="1" width="56.5703125" customWidth="1"/>
    <col min="2" max="2" width="21.28515625" customWidth="1"/>
    <col min="3" max="3" width="19.140625" customWidth="1"/>
    <col min="4" max="4" width="16" customWidth="1"/>
    <col min="5" max="5" width="16.7109375" customWidth="1"/>
    <col min="6" max="6" width="16.7109375" hidden="1" customWidth="1"/>
    <col min="7" max="7" width="14" customWidth="1"/>
    <col min="8" max="8" width="78.42578125" customWidth="1"/>
    <col min="9" max="9" width="17.5703125" customWidth="1"/>
    <col min="10" max="10" width="17.42578125" customWidth="1"/>
    <col min="11" max="11" width="0" hidden="1" customWidth="1"/>
    <col min="12" max="12" width="10.85546875" customWidth="1"/>
    <col min="18" max="18" width="62.42578125" customWidth="1"/>
    <col min="19" max="19" width="21.85546875" customWidth="1"/>
    <col min="20" max="20" width="19" customWidth="1"/>
    <col min="21" max="21" width="26.7109375" customWidth="1"/>
    <col min="22" max="22" width="11.28515625" customWidth="1"/>
    <col min="23" max="23" width="0" hidden="1" customWidth="1"/>
  </cols>
  <sheetData>
    <row r="1" spans="1:23" ht="27.4" customHeight="1">
      <c r="A1" s="108" t="s">
        <v>46</v>
      </c>
    </row>
    <row r="2" spans="1:23" ht="27" customHeight="1">
      <c r="A2" s="64" t="s">
        <v>224</v>
      </c>
    </row>
    <row r="3" spans="1:23">
      <c r="A3" s="57" t="s">
        <v>212</v>
      </c>
    </row>
    <row r="4" spans="1:23" ht="15.75">
      <c r="A4" s="14" t="s">
        <v>52</v>
      </c>
      <c r="B4" s="91">
        <f>IF(AND(F13,F14,F15,F18,F19,F20)=TRUE,1,0)</f>
        <v>0</v>
      </c>
    </row>
    <row r="5" spans="1:23" ht="15.75">
      <c r="A5" s="14" t="s">
        <v>53</v>
      </c>
      <c r="B5" s="92" t="e">
        <f>IF(AND(K13,K15,K17)=TRUE,5,0)</f>
        <v>#DIV/0!</v>
      </c>
    </row>
    <row r="6" spans="1:23" ht="15.75">
      <c r="A6" s="14" t="s">
        <v>54</v>
      </c>
      <c r="B6" s="100">
        <f>IF(AND(W13,W14,W15,W18,W19,W20,W21)=TRUE,6,0)</f>
        <v>0</v>
      </c>
    </row>
    <row r="9" spans="1:23">
      <c r="A9" s="84" t="s">
        <v>225</v>
      </c>
      <c r="B9" s="85"/>
      <c r="C9" s="85"/>
      <c r="D9" s="85"/>
      <c r="E9" s="85"/>
      <c r="F9" s="85"/>
      <c r="G9" s="85"/>
      <c r="H9" s="93" t="s">
        <v>226</v>
      </c>
      <c r="I9" s="90"/>
      <c r="J9" s="90"/>
      <c r="K9" s="90"/>
      <c r="L9" s="90"/>
      <c r="M9" s="90"/>
      <c r="N9" s="90"/>
      <c r="O9" s="90"/>
      <c r="P9" s="90"/>
      <c r="Q9" s="90"/>
      <c r="R9" s="111" t="s">
        <v>227</v>
      </c>
      <c r="S9" s="99"/>
      <c r="T9" s="99"/>
      <c r="U9" s="99"/>
      <c r="V9" s="99"/>
    </row>
    <row r="10" spans="1:23">
      <c r="A10" t="s">
        <v>228</v>
      </c>
      <c r="H10" s="94"/>
      <c r="R10" s="94" t="s">
        <v>228</v>
      </c>
    </row>
    <row r="11" spans="1:23" ht="15.75" thickBot="1">
      <c r="H11" s="94"/>
      <c r="I11" s="8" t="s">
        <v>82</v>
      </c>
      <c r="J11" s="8" t="s">
        <v>229</v>
      </c>
      <c r="R11" s="94"/>
    </row>
    <row r="12" spans="1:23" ht="44.25" customHeight="1" thickTop="1" thickBot="1">
      <c r="A12" s="70" t="s">
        <v>230</v>
      </c>
      <c r="B12" s="76" t="s">
        <v>231</v>
      </c>
      <c r="C12" s="36" t="s">
        <v>232</v>
      </c>
      <c r="D12" s="56" t="s">
        <v>82</v>
      </c>
      <c r="E12" s="56" t="s">
        <v>233</v>
      </c>
      <c r="F12" s="24"/>
      <c r="H12" s="95" t="s">
        <v>234</v>
      </c>
      <c r="I12" s="8"/>
      <c r="J12" s="8"/>
      <c r="R12" s="112" t="s">
        <v>230</v>
      </c>
      <c r="S12" s="76" t="s">
        <v>231</v>
      </c>
      <c r="T12" s="36" t="s">
        <v>232</v>
      </c>
      <c r="U12" s="56" t="s">
        <v>82</v>
      </c>
      <c r="V12" s="56" t="s">
        <v>233</v>
      </c>
    </row>
    <row r="13" spans="1:23" ht="30.75" thickBot="1">
      <c r="A13" s="72" t="s">
        <v>235</v>
      </c>
      <c r="B13" s="77" t="s">
        <v>236</v>
      </c>
      <c r="C13" s="80"/>
      <c r="D13" s="36" t="s">
        <v>237</v>
      </c>
      <c r="E13" s="56" t="str">
        <f>IF(C13="","nesplněno",IF(C13&lt;=0.6,"splněno","nesplněno"))</f>
        <v>nesplněno</v>
      </c>
      <c r="F13" s="24">
        <f>IF(E13="splněno",1,0)</f>
        <v>0</v>
      </c>
      <c r="H13" s="95" t="s">
        <v>238</v>
      </c>
      <c r="I13" s="24" t="s">
        <v>239</v>
      </c>
      <c r="J13" s="101" t="b">
        <v>0</v>
      </c>
      <c r="K13">
        <f>IF(J13=TRUE,1,0)</f>
        <v>0</v>
      </c>
      <c r="R13" s="113" t="s">
        <v>235</v>
      </c>
      <c r="S13" s="77" t="s">
        <v>236</v>
      </c>
      <c r="T13" s="80"/>
      <c r="U13" s="36" t="s">
        <v>237</v>
      </c>
      <c r="V13" s="56" t="str">
        <f>IF(T13="","nesplněno",IF(T13&lt;=0.6,"splněno","nesplněno"))</f>
        <v>nesplněno</v>
      </c>
      <c r="W13" s="24">
        <f>IF(V13="splněno",1,0)</f>
        <v>0</v>
      </c>
    </row>
    <row r="14" spans="1:23" ht="63.75" thickBot="1">
      <c r="A14" s="71" t="s">
        <v>240</v>
      </c>
      <c r="B14" s="77" t="s">
        <v>241</v>
      </c>
      <c r="C14" s="80"/>
      <c r="D14" s="56" t="s">
        <v>239</v>
      </c>
      <c r="E14" s="56" t="str">
        <f>IF(C14="","nesplněno",IF(C14&lt;=0.35,"splněno","nesplněno"))</f>
        <v>nesplněno</v>
      </c>
      <c r="F14" s="24">
        <f>IF(E14="splněno",1,0)</f>
        <v>0</v>
      </c>
      <c r="G14" s="41" t="s">
        <v>242</v>
      </c>
      <c r="H14" s="95" t="s">
        <v>243</v>
      </c>
      <c r="I14" s="24"/>
      <c r="J14" s="24"/>
      <c r="R14" s="114" t="s">
        <v>240</v>
      </c>
      <c r="S14" s="77" t="s">
        <v>241</v>
      </c>
      <c r="T14" s="80"/>
      <c r="U14" s="56" t="s">
        <v>239</v>
      </c>
      <c r="V14" s="56" t="str">
        <f>IF(T14="","nesplněno",IF(T14&lt;=0.35,"splněno","nesplněno"))</f>
        <v>nesplněno</v>
      </c>
      <c r="W14" s="24">
        <f t="shared" ref="W14:W15" si="0">IF(V14="splněno",1,0)</f>
        <v>0</v>
      </c>
    </row>
    <row r="15" spans="1:23" ht="75.75" thickBot="1">
      <c r="A15" s="71" t="s">
        <v>244</v>
      </c>
      <c r="B15" s="77" t="s">
        <v>245</v>
      </c>
      <c r="C15" s="80"/>
      <c r="D15" s="36" t="s">
        <v>246</v>
      </c>
      <c r="E15" s="56" t="str">
        <f>IF(C15="","nesplněno",IF(C15&lt;=27,"splněno","nesplněno"))</f>
        <v>nesplněno</v>
      </c>
      <c r="F15" s="24">
        <f>IF(E15="splněno",1,0)</f>
        <v>0</v>
      </c>
      <c r="H15" s="95" t="s">
        <v>247</v>
      </c>
      <c r="I15" s="24" t="s">
        <v>248</v>
      </c>
      <c r="J15" s="89" t="e">
        <f>J26</f>
        <v>#DIV/0!</v>
      </c>
      <c r="K15" t="e">
        <f>IF(J15="splněn",1,0)</f>
        <v>#DIV/0!</v>
      </c>
      <c r="R15" s="114" t="s">
        <v>244</v>
      </c>
      <c r="S15" s="77" t="s">
        <v>245</v>
      </c>
      <c r="T15" s="80"/>
      <c r="U15" s="36" t="s">
        <v>246</v>
      </c>
      <c r="V15" s="56" t="str">
        <f>IF(T15="","nesplněno",IF(T15&lt;=27,"splněno","nesplněno"))</f>
        <v>nesplněno</v>
      </c>
      <c r="W15" s="24">
        <f t="shared" si="0"/>
        <v>0</v>
      </c>
    </row>
    <row r="16" spans="1:23" ht="30.75" thickBot="1">
      <c r="A16" s="71" t="s">
        <v>249</v>
      </c>
      <c r="B16" s="82" t="s">
        <v>250</v>
      </c>
      <c r="C16" s="24">
        <v>15</v>
      </c>
      <c r="D16" s="24"/>
      <c r="E16" s="24"/>
      <c r="F16" s="24"/>
      <c r="H16" s="94"/>
      <c r="I16" s="24"/>
      <c r="J16" s="24"/>
      <c r="R16" s="114" t="s">
        <v>249</v>
      </c>
      <c r="S16" s="82" t="s">
        <v>250</v>
      </c>
      <c r="T16" s="24">
        <v>15</v>
      </c>
      <c r="U16" s="24"/>
      <c r="V16" s="24"/>
    </row>
    <row r="17" spans="1:23" ht="45.75" thickBot="1">
      <c r="A17" s="71" t="s">
        <v>251</v>
      </c>
      <c r="B17" s="83" t="s">
        <v>252</v>
      </c>
      <c r="C17" s="81">
        <v>20</v>
      </c>
      <c r="D17" s="81"/>
      <c r="E17" s="24"/>
      <c r="F17" s="24"/>
      <c r="H17" s="95" t="s">
        <v>253</v>
      </c>
      <c r="I17" s="65" t="s">
        <v>254</v>
      </c>
      <c r="J17" s="101" t="b">
        <v>0</v>
      </c>
      <c r="K17">
        <f>IF(J17=TRUE,1,0)</f>
        <v>0</v>
      </c>
      <c r="R17" s="114" t="s">
        <v>251</v>
      </c>
      <c r="S17" s="83" t="s">
        <v>252</v>
      </c>
      <c r="T17" s="81">
        <v>20</v>
      </c>
      <c r="U17" s="81"/>
      <c r="V17" s="24"/>
    </row>
    <row r="18" spans="1:23" ht="30.75" thickBot="1">
      <c r="A18" s="71" t="s">
        <v>255</v>
      </c>
      <c r="B18" s="77">
        <f>C25</f>
        <v>10</v>
      </c>
      <c r="C18" s="86"/>
      <c r="D18" s="55" t="s">
        <v>239</v>
      </c>
      <c r="E18" s="56" t="str">
        <f>IF(C18="","nesplněno",IF(C18&lt;=B18,"splněno","nesplněno"))</f>
        <v>nesplněno</v>
      </c>
      <c r="F18" s="24">
        <f>IF(E18="splněno",1,0)</f>
        <v>0</v>
      </c>
      <c r="H18" s="95" t="s">
        <v>256</v>
      </c>
      <c r="I18" s="8"/>
      <c r="J18" s="8"/>
      <c r="R18" s="114" t="s">
        <v>255</v>
      </c>
      <c r="S18" s="77">
        <f>T25</f>
        <v>10</v>
      </c>
      <c r="T18" s="86"/>
      <c r="U18" s="55" t="s">
        <v>239</v>
      </c>
      <c r="V18" s="56" t="str">
        <f>IF(T18="","nesplněno",IF(T18&lt;=S18,"splněno","nesplněno"))</f>
        <v>nesplněno</v>
      </c>
      <c r="W18" s="24">
        <f t="shared" ref="W18:W21" si="1">IF(V18="splněno",1,0)</f>
        <v>0</v>
      </c>
    </row>
    <row r="19" spans="1:23" ht="30.75" thickBot="1">
      <c r="A19" s="71" t="s">
        <v>257</v>
      </c>
      <c r="B19" s="77" t="s">
        <v>250</v>
      </c>
      <c r="C19" s="80"/>
      <c r="D19" s="56" t="s">
        <v>239</v>
      </c>
      <c r="E19" s="56" t="str">
        <f>IF(C19="","nesplněno",IF(C19&lt;=15,"splněno","nesplněno"))</f>
        <v>nesplněno</v>
      </c>
      <c r="F19" s="24">
        <f>IF(E19="splněno",1,0)</f>
        <v>0</v>
      </c>
      <c r="H19" s="95" t="s">
        <v>258</v>
      </c>
      <c r="I19" s="8"/>
      <c r="J19" s="8"/>
      <c r="R19" s="114" t="s">
        <v>257</v>
      </c>
      <c r="S19" s="77" t="s">
        <v>250</v>
      </c>
      <c r="T19" s="80"/>
      <c r="U19" s="56" t="s">
        <v>239</v>
      </c>
      <c r="V19" s="56" t="str">
        <f>IF(T19="","nesplněno",IF(T19&lt;=15,"splněno","nesplněno"))</f>
        <v>nesplněno</v>
      </c>
      <c r="W19" s="24">
        <f t="shared" si="1"/>
        <v>0</v>
      </c>
    </row>
    <row r="20" spans="1:23" ht="45.75" thickBot="1">
      <c r="A20" s="73" t="s">
        <v>259</v>
      </c>
      <c r="B20" s="78" t="s">
        <v>260</v>
      </c>
      <c r="C20" s="80"/>
      <c r="D20" s="56" t="s">
        <v>239</v>
      </c>
      <c r="E20" s="56" t="str">
        <f>IF(C20="","nesplněno",IF(C20&lt;=60,"splněno","nesplněno"))</f>
        <v>nesplněno</v>
      </c>
      <c r="F20" s="24">
        <f>IF(E20="splněno",1,0)</f>
        <v>0</v>
      </c>
      <c r="H20" s="95" t="s">
        <v>261</v>
      </c>
      <c r="I20" s="8"/>
      <c r="J20" s="8"/>
      <c r="R20" s="115" t="s">
        <v>259</v>
      </c>
      <c r="S20" s="78" t="s">
        <v>260</v>
      </c>
      <c r="T20" s="80"/>
      <c r="U20" s="56" t="s">
        <v>239</v>
      </c>
      <c r="V20" s="56" t="str">
        <f>IF(T20="","nesplněno",IF(T20&lt;=60,"splněno","nesplněno"))</f>
        <v>nesplněno</v>
      </c>
      <c r="W20" s="24">
        <f t="shared" si="1"/>
        <v>0</v>
      </c>
    </row>
    <row r="21" spans="1:23" ht="18.75" thickTop="1" thickBot="1">
      <c r="H21" s="95" t="s">
        <v>262</v>
      </c>
      <c r="I21" s="8"/>
      <c r="J21" s="8"/>
      <c r="R21" s="115" t="s">
        <v>263</v>
      </c>
      <c r="S21" s="74" t="s">
        <v>264</v>
      </c>
      <c r="T21" s="80">
        <v>0</v>
      </c>
      <c r="U21" s="56" t="s">
        <v>239</v>
      </c>
      <c r="V21" s="56" t="str">
        <f>IF(T21="","nesplněno",IF(T21&lt;=0,"splněno","nesplněno"))</f>
        <v>splněno</v>
      </c>
      <c r="W21" s="24">
        <f t="shared" si="1"/>
        <v>1</v>
      </c>
    </row>
    <row r="22" spans="1:23" ht="30.75" thickTop="1">
      <c r="A22" s="253" t="s">
        <v>265</v>
      </c>
      <c r="B22" s="253"/>
      <c r="C22" s="17" t="s">
        <v>266</v>
      </c>
      <c r="H22" s="94"/>
      <c r="R22" s="309" t="s">
        <v>265</v>
      </c>
      <c r="S22" s="253"/>
      <c r="T22" s="17" t="s">
        <v>266</v>
      </c>
    </row>
    <row r="23" spans="1:23" ht="30">
      <c r="A23" s="253"/>
      <c r="B23" s="253"/>
      <c r="C23" s="80"/>
      <c r="D23" s="36" t="s">
        <v>237</v>
      </c>
      <c r="H23" s="96" t="s">
        <v>267</v>
      </c>
      <c r="L23" s="80" t="s">
        <v>268</v>
      </c>
      <c r="M23" s="80" t="s">
        <v>269</v>
      </c>
      <c r="N23" s="109" t="s">
        <v>270</v>
      </c>
      <c r="O23" s="80" t="s">
        <v>271</v>
      </c>
      <c r="P23" s="80" t="s">
        <v>272</v>
      </c>
      <c r="Q23" s="110"/>
      <c r="R23" s="309"/>
      <c r="S23" s="253"/>
      <c r="T23" s="80"/>
      <c r="U23" s="36" t="s">
        <v>237</v>
      </c>
    </row>
    <row r="24" spans="1:23" ht="30">
      <c r="A24" s="253"/>
      <c r="B24" s="253"/>
      <c r="C24" s="17" t="s">
        <v>273</v>
      </c>
      <c r="H24" s="95" t="s">
        <v>274</v>
      </c>
      <c r="I24" s="65" t="s">
        <v>275</v>
      </c>
      <c r="J24" s="24">
        <f>SUM(L24:Q24)</f>
        <v>0</v>
      </c>
      <c r="L24" s="80"/>
      <c r="M24" s="80"/>
      <c r="N24" s="80"/>
      <c r="O24" s="80"/>
      <c r="P24" s="80"/>
      <c r="Q24" s="110"/>
      <c r="R24" s="309"/>
      <c r="S24" s="253"/>
      <c r="T24" s="17" t="s">
        <v>273</v>
      </c>
    </row>
    <row r="25" spans="1:23" ht="32.65" customHeight="1">
      <c r="A25" s="253"/>
      <c r="B25" s="253"/>
      <c r="C25" s="24">
        <f>5/4*C23+10</f>
        <v>10</v>
      </c>
      <c r="H25" s="95" t="s">
        <v>276</v>
      </c>
      <c r="I25" s="24" t="s">
        <v>239</v>
      </c>
      <c r="J25" s="24">
        <f>SUM(L25:Q25)</f>
        <v>0</v>
      </c>
      <c r="L25" s="80"/>
      <c r="M25" s="80"/>
      <c r="N25" s="80"/>
      <c r="O25" s="80"/>
      <c r="P25" s="80"/>
      <c r="Q25" s="110"/>
      <c r="R25" s="309"/>
      <c r="S25" s="253"/>
      <c r="T25" s="24">
        <f>5/4*T23+10</f>
        <v>10</v>
      </c>
    </row>
    <row r="26" spans="1:23">
      <c r="H26" s="94"/>
      <c r="I26" s="24" t="s">
        <v>277</v>
      </c>
      <c r="J26" s="88" t="e">
        <f>IF((1-J25/J24)&gt;10%,"splněn","nesplněn")</f>
        <v>#DIV/0!</v>
      </c>
      <c r="R26" s="94"/>
    </row>
    <row r="27" spans="1:23">
      <c r="H27" s="94"/>
      <c r="R27" s="94"/>
    </row>
    <row r="28" spans="1:23">
      <c r="H28" s="97" t="s">
        <v>278</v>
      </c>
      <c r="R28" s="94"/>
    </row>
    <row r="29" spans="1:23" ht="40.5">
      <c r="H29" s="98" t="s">
        <v>279</v>
      </c>
      <c r="R29" s="94"/>
    </row>
    <row r="30" spans="1:23">
      <c r="H30" s="94"/>
      <c r="R30" s="94"/>
    </row>
    <row r="31" spans="1:23">
      <c r="H31" s="94"/>
    </row>
    <row r="32" spans="1:23">
      <c r="H32" s="94"/>
    </row>
    <row r="33" spans="8:8">
      <c r="H33" s="94"/>
    </row>
    <row r="34" spans="8:8">
      <c r="H34" s="94"/>
    </row>
    <row r="35" spans="8:8">
      <c r="H35" s="94"/>
    </row>
    <row r="36" spans="8:8">
      <c r="H36" s="94"/>
    </row>
    <row r="37" spans="8:8">
      <c r="H37" s="94"/>
    </row>
    <row r="38" spans="8:8">
      <c r="H38" s="94"/>
    </row>
    <row r="39" spans="8:8">
      <c r="H39" s="94"/>
    </row>
    <row r="40" spans="8:8">
      <c r="H40" s="94"/>
    </row>
    <row r="41" spans="8:8">
      <c r="H41" s="94"/>
    </row>
    <row r="42" spans="8:8">
      <c r="H42" s="94"/>
    </row>
    <row r="43" spans="8:8">
      <c r="H43" s="94"/>
    </row>
    <row r="44" spans="8:8">
      <c r="H44" s="94"/>
    </row>
    <row r="45" spans="8:8">
      <c r="H45" s="94"/>
    </row>
    <row r="46" spans="8:8">
      <c r="H46" s="94"/>
    </row>
    <row r="47" spans="8:8">
      <c r="H47" s="94"/>
    </row>
    <row r="48" spans="8:8">
      <c r="H48" s="94"/>
    </row>
    <row r="49" spans="8:8">
      <c r="H49" s="94"/>
    </row>
    <row r="50" spans="8:8">
      <c r="H50" s="94"/>
    </row>
    <row r="51" spans="8:8">
      <c r="H51" s="94"/>
    </row>
    <row r="52" spans="8:8">
      <c r="H52" s="94"/>
    </row>
    <row r="53" spans="8:8">
      <c r="H53" s="94"/>
    </row>
  </sheetData>
  <sheetProtection algorithmName="SHA-512" hashValue="tF00c/pLRQGbv8RLL2AWyIX6Av9/IQYJLV2EvvMfDD5zZnDYXWXL0YTL+ZyWldyeZ52xwS0+Yg+wtUguxKvWbQ==" saltValue="ObfGxkKdgReCl1o3SGpYBA==" spinCount="100000" sheet="1" objects="1" scenarios="1"/>
  <mergeCells count="2">
    <mergeCell ref="A22:B25"/>
    <mergeCell ref="R22:S25"/>
  </mergeCells>
  <hyperlinks>
    <hyperlink ref="H28" location="_ftn1" display="_ftn1" xr:uid="{70C435EA-9F1F-43CD-A622-7B1C7FECB4BE}"/>
  </hyperlinks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B3CF0-F6E7-4C94-88A5-54906B65776E}">
  <dimension ref="A1:Q32"/>
  <sheetViews>
    <sheetView workbookViewId="0">
      <selection activeCell="L8" sqref="L8"/>
    </sheetView>
  </sheetViews>
  <sheetFormatPr defaultRowHeight="15"/>
  <cols>
    <col min="17" max="17" width="45" customWidth="1"/>
  </cols>
  <sheetData>
    <row r="1" spans="1:17" ht="27.75" customHeight="1">
      <c r="A1" s="102" t="s">
        <v>55</v>
      </c>
      <c r="Q1" s="12" t="s">
        <v>280</v>
      </c>
    </row>
    <row r="2" spans="1:17" ht="27.75" customHeight="1" thickBot="1">
      <c r="A2" s="64" t="s">
        <v>281</v>
      </c>
      <c r="B2" s="58"/>
      <c r="C2" s="58"/>
      <c r="D2" s="58"/>
      <c r="E2" s="58"/>
      <c r="F2" s="58"/>
      <c r="G2" s="58"/>
      <c r="H2" s="58"/>
      <c r="I2" s="58"/>
      <c r="J2" s="58"/>
      <c r="Q2" s="190" t="s">
        <v>282</v>
      </c>
    </row>
    <row r="3" spans="1:17" ht="34.9" customHeight="1" thickBot="1">
      <c r="A3" s="310" t="s">
        <v>283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185" t="b">
        <v>0</v>
      </c>
      <c r="Q3" s="190" t="s">
        <v>284</v>
      </c>
    </row>
    <row r="4" spans="1:17" ht="22.9" customHeight="1">
      <c r="A4" s="103" t="s">
        <v>57</v>
      </c>
      <c r="O4" s="107">
        <f>IF($O$3=TRUE,2,IF(O10=TRUE,2,0))</f>
        <v>0</v>
      </c>
      <c r="Q4" s="190" t="s">
        <v>285</v>
      </c>
    </row>
    <row r="5" spans="1:17" ht="21.4" customHeight="1">
      <c r="A5" s="103" t="s">
        <v>58</v>
      </c>
      <c r="O5" s="107">
        <f>IF($O$3=TRUE,2,IF(O19=TRUE,2,0))</f>
        <v>0</v>
      </c>
    </row>
    <row r="6" spans="1:17" ht="23.65" customHeight="1">
      <c r="A6" s="103" t="s">
        <v>59</v>
      </c>
      <c r="O6" s="107">
        <f>IF($O$3=TRUE,10,IF(O20=TRUE,10,0))</f>
        <v>0</v>
      </c>
    </row>
    <row r="9" spans="1:17" ht="23.65" customHeight="1">
      <c r="A9" s="104" t="s">
        <v>57</v>
      </c>
    </row>
    <row r="10" spans="1:17" ht="19.5" customHeight="1">
      <c r="A10" s="103" t="s">
        <v>286</v>
      </c>
      <c r="O10" s="105" t="b">
        <v>0</v>
      </c>
    </row>
    <row r="11" spans="1:17" ht="26.25" customHeight="1">
      <c r="A11" s="103" t="s">
        <v>287</v>
      </c>
    </row>
    <row r="12" spans="1:17">
      <c r="A12" s="312"/>
      <c r="B12" s="313"/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4"/>
    </row>
    <row r="13" spans="1:17">
      <c r="A13" s="315"/>
      <c r="B13" s="316"/>
      <c r="C13" s="316"/>
      <c r="D13" s="316"/>
      <c r="E13" s="316"/>
      <c r="F13" s="316"/>
      <c r="G13" s="316"/>
      <c r="H13" s="316"/>
      <c r="I13" s="316"/>
      <c r="J13" s="316"/>
      <c r="K13" s="316"/>
      <c r="L13" s="316"/>
      <c r="M13" s="316"/>
      <c r="N13" s="317"/>
    </row>
    <row r="14" spans="1:17">
      <c r="A14" s="315"/>
      <c r="B14" s="316"/>
      <c r="C14" s="316"/>
      <c r="D14" s="316"/>
      <c r="E14" s="316"/>
      <c r="F14" s="316"/>
      <c r="G14" s="316"/>
      <c r="H14" s="316"/>
      <c r="I14" s="316"/>
      <c r="J14" s="316"/>
      <c r="K14" s="316"/>
      <c r="L14" s="316"/>
      <c r="M14" s="316"/>
      <c r="N14" s="317"/>
    </row>
    <row r="15" spans="1:17">
      <c r="A15" s="315"/>
      <c r="B15" s="316"/>
      <c r="C15" s="316"/>
      <c r="D15" s="316"/>
      <c r="E15" s="316"/>
      <c r="F15" s="316"/>
      <c r="G15" s="316"/>
      <c r="H15" s="316"/>
      <c r="I15" s="316"/>
      <c r="J15" s="316"/>
      <c r="K15" s="316"/>
      <c r="L15" s="316"/>
      <c r="M15" s="316"/>
      <c r="N15" s="317"/>
    </row>
    <row r="16" spans="1:17">
      <c r="A16" s="315"/>
      <c r="B16" s="316"/>
      <c r="C16" s="316"/>
      <c r="D16" s="316"/>
      <c r="E16" s="316"/>
      <c r="F16" s="316"/>
      <c r="G16" s="316"/>
      <c r="H16" s="316"/>
      <c r="I16" s="316"/>
      <c r="J16" s="316"/>
      <c r="K16" s="316"/>
      <c r="L16" s="316"/>
      <c r="M16" s="316"/>
      <c r="N16" s="317"/>
    </row>
    <row r="17" spans="1:15">
      <c r="A17" s="318"/>
      <c r="B17" s="319"/>
      <c r="C17" s="319"/>
      <c r="D17" s="319"/>
      <c r="E17" s="319"/>
      <c r="F17" s="319"/>
      <c r="G17" s="319"/>
      <c r="H17" s="319"/>
      <c r="I17" s="319"/>
      <c r="J17" s="319"/>
      <c r="K17" s="319"/>
      <c r="L17" s="319"/>
      <c r="M17" s="319"/>
      <c r="N17" s="320"/>
    </row>
    <row r="19" spans="1:15" ht="22.5" customHeight="1">
      <c r="A19" s="104" t="s">
        <v>58</v>
      </c>
      <c r="O19" s="105" t="b">
        <v>0</v>
      </c>
    </row>
    <row r="20" spans="1:15" ht="23.25" customHeight="1">
      <c r="A20" s="104" t="s">
        <v>59</v>
      </c>
      <c r="O20" s="105" t="b">
        <v>0</v>
      </c>
    </row>
    <row r="21" spans="1:15" ht="22.9" customHeight="1">
      <c r="A21" s="103" t="s">
        <v>288</v>
      </c>
    </row>
    <row r="22" spans="1:15">
      <c r="A22" s="312"/>
      <c r="B22" s="313"/>
      <c r="C22" s="313"/>
      <c r="D22" s="313"/>
      <c r="E22" s="313"/>
      <c r="F22" s="313"/>
      <c r="G22" s="313"/>
      <c r="H22" s="313"/>
      <c r="I22" s="313"/>
      <c r="J22" s="313"/>
      <c r="K22" s="313"/>
      <c r="L22" s="313"/>
      <c r="M22" s="313"/>
      <c r="N22" s="314"/>
    </row>
    <row r="23" spans="1:15">
      <c r="A23" s="315"/>
      <c r="B23" s="316"/>
      <c r="C23" s="316"/>
      <c r="D23" s="316"/>
      <c r="E23" s="316"/>
      <c r="F23" s="316"/>
      <c r="G23" s="316"/>
      <c r="H23" s="316"/>
      <c r="I23" s="316"/>
      <c r="J23" s="316"/>
      <c r="K23" s="316"/>
      <c r="L23" s="316"/>
      <c r="M23" s="316"/>
      <c r="N23" s="317"/>
    </row>
    <row r="24" spans="1:15">
      <c r="A24" s="315"/>
      <c r="B24" s="316"/>
      <c r="C24" s="316"/>
      <c r="D24" s="316"/>
      <c r="E24" s="316"/>
      <c r="F24" s="316"/>
      <c r="G24" s="316"/>
      <c r="H24" s="316"/>
      <c r="I24" s="316"/>
      <c r="J24" s="316"/>
      <c r="K24" s="316"/>
      <c r="L24" s="316"/>
      <c r="M24" s="316"/>
      <c r="N24" s="317"/>
    </row>
    <row r="25" spans="1:15">
      <c r="A25" s="315"/>
      <c r="B25" s="316"/>
      <c r="C25" s="316"/>
      <c r="D25" s="316"/>
      <c r="E25" s="316"/>
      <c r="F25" s="316"/>
      <c r="G25" s="316"/>
      <c r="H25" s="316"/>
      <c r="I25" s="316"/>
      <c r="J25" s="316"/>
      <c r="K25" s="316"/>
      <c r="L25" s="316"/>
      <c r="M25" s="316"/>
      <c r="N25" s="317"/>
    </row>
    <row r="26" spans="1:15">
      <c r="A26" s="315"/>
      <c r="B26" s="316"/>
      <c r="C26" s="316"/>
      <c r="D26" s="316"/>
      <c r="E26" s="316"/>
      <c r="F26" s="316"/>
      <c r="G26" s="316"/>
      <c r="H26" s="316"/>
      <c r="I26" s="316"/>
      <c r="J26" s="316"/>
      <c r="K26" s="316"/>
      <c r="L26" s="316"/>
      <c r="M26" s="316"/>
      <c r="N26" s="317"/>
    </row>
    <row r="27" spans="1:15">
      <c r="A27" s="315"/>
      <c r="B27" s="316"/>
      <c r="C27" s="316"/>
      <c r="D27" s="316"/>
      <c r="E27" s="316"/>
      <c r="F27" s="316"/>
      <c r="G27" s="316"/>
      <c r="H27" s="316"/>
      <c r="I27" s="316"/>
      <c r="J27" s="316"/>
      <c r="K27" s="316"/>
      <c r="L27" s="316"/>
      <c r="M27" s="316"/>
      <c r="N27" s="317"/>
    </row>
    <row r="28" spans="1:15">
      <c r="A28" s="315"/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  <c r="N28" s="317"/>
    </row>
    <row r="29" spans="1:15">
      <c r="A29" s="315"/>
      <c r="B29" s="316"/>
      <c r="C29" s="316"/>
      <c r="D29" s="316"/>
      <c r="E29" s="316"/>
      <c r="F29" s="316"/>
      <c r="G29" s="316"/>
      <c r="H29" s="316"/>
      <c r="I29" s="316"/>
      <c r="J29" s="316"/>
      <c r="K29" s="316"/>
      <c r="L29" s="316"/>
      <c r="M29" s="316"/>
      <c r="N29" s="317"/>
    </row>
    <row r="30" spans="1:15">
      <c r="A30" s="315"/>
      <c r="B30" s="316"/>
      <c r="C30" s="316"/>
      <c r="D30" s="316"/>
      <c r="E30" s="316"/>
      <c r="F30" s="316"/>
      <c r="G30" s="316"/>
      <c r="H30" s="316"/>
      <c r="I30" s="316"/>
      <c r="J30" s="316"/>
      <c r="K30" s="316"/>
      <c r="L30" s="316"/>
      <c r="M30" s="316"/>
      <c r="N30" s="317"/>
    </row>
    <row r="31" spans="1:15">
      <c r="A31" s="315"/>
      <c r="B31" s="316"/>
      <c r="C31" s="316"/>
      <c r="D31" s="316"/>
      <c r="E31" s="316"/>
      <c r="F31" s="316"/>
      <c r="G31" s="316"/>
      <c r="H31" s="316"/>
      <c r="I31" s="316"/>
      <c r="J31" s="316"/>
      <c r="K31" s="316"/>
      <c r="L31" s="316"/>
      <c r="M31" s="316"/>
      <c r="N31" s="317"/>
    </row>
    <row r="32" spans="1:15">
      <c r="A32" s="318"/>
      <c r="B32" s="319"/>
      <c r="C32" s="319"/>
      <c r="D32" s="319"/>
      <c r="E32" s="319"/>
      <c r="F32" s="319"/>
      <c r="G32" s="319"/>
      <c r="H32" s="319"/>
      <c r="I32" s="319"/>
      <c r="J32" s="319"/>
      <c r="K32" s="319"/>
      <c r="L32" s="319"/>
      <c r="M32" s="319"/>
      <c r="N32" s="320"/>
    </row>
  </sheetData>
  <sheetProtection algorithmName="SHA-512" hashValue="d4CVUmWP+yrj71TntHzIwjYSOv+mnUPmprVk8K0r1Xs+6otooJ9viHVAi3eOzZzUZ+v34Y8b5Q3ooVs1q3nipg==" saltValue="b2ydjw/uNaSKb1hJlYx9PQ==" spinCount="100000" sheet="1" objects="1" scenarios="1"/>
  <mergeCells count="3">
    <mergeCell ref="A3:N3"/>
    <mergeCell ref="A12:N17"/>
    <mergeCell ref="A22:N3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C3DFB-5450-4093-BAC8-047FE10CF3F2}">
  <dimension ref="A1:I75"/>
  <sheetViews>
    <sheetView workbookViewId="0">
      <selection activeCell="J17" sqref="J17"/>
    </sheetView>
  </sheetViews>
  <sheetFormatPr defaultRowHeight="15"/>
  <cols>
    <col min="1" max="1" width="54.140625" bestFit="1" customWidth="1"/>
    <col min="2" max="2" width="13" customWidth="1"/>
    <col min="3" max="3" width="15" customWidth="1"/>
    <col min="4" max="4" width="22" customWidth="1"/>
    <col min="5" max="5" width="12" customWidth="1"/>
    <col min="7" max="7" width="14.7109375" customWidth="1"/>
    <col min="9" max="9" width="15.140625" bestFit="1" customWidth="1"/>
  </cols>
  <sheetData>
    <row r="1" spans="1:9" ht="23.65" customHeight="1">
      <c r="A1" s="104" t="s">
        <v>65</v>
      </c>
    </row>
    <row r="2" spans="1:9" ht="23.65" customHeight="1">
      <c r="A2" s="198" t="s">
        <v>289</v>
      </c>
      <c r="B2" s="85"/>
    </row>
    <row r="3" spans="1:9" ht="23.65" customHeight="1">
      <c r="A3" s="2" t="s">
        <v>290</v>
      </c>
    </row>
    <row r="4" spans="1:9" ht="23.65" customHeight="1">
      <c r="A4" s="2" t="s">
        <v>291</v>
      </c>
    </row>
    <row r="5" spans="1:9" ht="11.65" customHeight="1" thickBot="1"/>
    <row r="6" spans="1:9" ht="45">
      <c r="A6" s="116" t="s">
        <v>292</v>
      </c>
      <c r="B6" s="117" t="s">
        <v>293</v>
      </c>
      <c r="C6" s="118" t="s">
        <v>294</v>
      </c>
      <c r="D6" s="124" t="s">
        <v>295</v>
      </c>
      <c r="E6" s="328" t="s">
        <v>296</v>
      </c>
      <c r="F6" s="107" t="s">
        <v>297</v>
      </c>
      <c r="G6" s="107" t="s">
        <v>298</v>
      </c>
      <c r="H6" s="107" t="s">
        <v>299</v>
      </c>
    </row>
    <row r="7" spans="1:9">
      <c r="A7" s="119" t="s">
        <v>300</v>
      </c>
      <c r="B7" s="6"/>
      <c r="C7" s="6"/>
      <c r="D7" s="125"/>
      <c r="E7" s="328"/>
      <c r="F7" s="259" t="s">
        <v>301</v>
      </c>
      <c r="G7" s="259"/>
      <c r="H7">
        <f>SUM(H8:H75)</f>
        <v>38.25</v>
      </c>
    </row>
    <row r="8" spans="1:9">
      <c r="A8" s="119" t="s">
        <v>302</v>
      </c>
      <c r="B8" s="231">
        <v>0</v>
      </c>
      <c r="C8" s="6">
        <v>0</v>
      </c>
      <c r="D8" s="125">
        <v>0</v>
      </c>
      <c r="E8" s="328"/>
      <c r="F8" s="85" t="s">
        <v>303</v>
      </c>
      <c r="G8" s="85" t="s">
        <v>304</v>
      </c>
      <c r="H8" s="85">
        <v>38.25</v>
      </c>
      <c r="I8" t="s">
        <v>305</v>
      </c>
    </row>
    <row r="9" spans="1:9">
      <c r="A9" s="119" t="s">
        <v>306</v>
      </c>
      <c r="B9" s="232">
        <v>0</v>
      </c>
      <c r="C9" s="6">
        <v>0</v>
      </c>
      <c r="D9" s="125">
        <v>0</v>
      </c>
      <c r="E9" s="328"/>
      <c r="F9" s="85" t="s">
        <v>307</v>
      </c>
      <c r="G9" s="85"/>
      <c r="H9" s="85"/>
    </row>
    <row r="10" spans="1:9">
      <c r="A10" s="119" t="s">
        <v>308</v>
      </c>
      <c r="B10" s="232">
        <v>0</v>
      </c>
      <c r="C10" s="6">
        <v>0</v>
      </c>
      <c r="D10" s="125">
        <v>0</v>
      </c>
      <c r="E10" s="328"/>
      <c r="F10" s="85" t="s">
        <v>309</v>
      </c>
      <c r="G10" s="85"/>
      <c r="H10" s="85"/>
    </row>
    <row r="11" spans="1:9">
      <c r="A11" s="119" t="s">
        <v>310</v>
      </c>
      <c r="B11" s="232"/>
      <c r="C11" s="6">
        <v>0</v>
      </c>
      <c r="D11" s="125">
        <v>0</v>
      </c>
      <c r="E11" s="328"/>
      <c r="F11" s="85" t="s">
        <v>311</v>
      </c>
      <c r="G11" s="85"/>
      <c r="H11" s="85"/>
    </row>
    <row r="12" spans="1:9">
      <c r="A12" s="321" t="s">
        <v>312</v>
      </c>
      <c r="B12" s="322"/>
      <c r="C12" s="322"/>
      <c r="D12" s="323"/>
      <c r="E12" s="328"/>
      <c r="F12" s="85" t="s">
        <v>313</v>
      </c>
      <c r="G12" s="85"/>
      <c r="H12" s="85"/>
    </row>
    <row r="13" spans="1:9">
      <c r="A13" s="119" t="s">
        <v>314</v>
      </c>
      <c r="B13" s="232">
        <v>0</v>
      </c>
      <c r="C13" s="6">
        <v>1</v>
      </c>
      <c r="D13" s="125">
        <f>B13*C13</f>
        <v>0</v>
      </c>
      <c r="E13" s="328"/>
      <c r="F13" s="85" t="s">
        <v>315</v>
      </c>
      <c r="G13" s="85"/>
      <c r="H13" s="85"/>
    </row>
    <row r="14" spans="1:9">
      <c r="A14" s="119" t="s">
        <v>316</v>
      </c>
      <c r="B14" s="232">
        <v>0</v>
      </c>
      <c r="C14" s="6">
        <v>1</v>
      </c>
      <c r="D14" s="125">
        <f t="shared" ref="D14:D20" si="0">B14*C14</f>
        <v>0</v>
      </c>
      <c r="E14" s="328"/>
      <c r="F14" s="85" t="s">
        <v>317</v>
      </c>
      <c r="G14" s="85"/>
      <c r="H14" s="85"/>
    </row>
    <row r="15" spans="1:9">
      <c r="A15" s="119" t="s">
        <v>318</v>
      </c>
      <c r="B15" s="232">
        <v>0</v>
      </c>
      <c r="C15" s="6">
        <v>1</v>
      </c>
      <c r="D15" s="125">
        <f t="shared" si="0"/>
        <v>0</v>
      </c>
      <c r="E15" s="328"/>
      <c r="F15" s="85" t="s">
        <v>319</v>
      </c>
      <c r="G15" s="85"/>
      <c r="H15" s="85"/>
    </row>
    <row r="16" spans="1:9">
      <c r="A16" s="321" t="s">
        <v>320</v>
      </c>
      <c r="B16" s="322"/>
      <c r="C16" s="322"/>
      <c r="D16" s="323"/>
      <c r="E16" s="328"/>
      <c r="F16" s="85" t="s">
        <v>321</v>
      </c>
      <c r="G16" s="85"/>
      <c r="H16" s="85"/>
    </row>
    <row r="17" spans="1:8">
      <c r="A17" s="119" t="s">
        <v>322</v>
      </c>
      <c r="B17" s="232"/>
      <c r="C17" s="6">
        <v>0.25</v>
      </c>
      <c r="D17" s="125">
        <f t="shared" si="0"/>
        <v>0</v>
      </c>
      <c r="E17" s="328"/>
      <c r="F17" s="85" t="s">
        <v>323</v>
      </c>
      <c r="G17" s="85"/>
      <c r="H17" s="85"/>
    </row>
    <row r="18" spans="1:8">
      <c r="A18" s="119" t="s">
        <v>324</v>
      </c>
      <c r="B18" s="232">
        <v>0</v>
      </c>
      <c r="C18" s="6">
        <v>0.25</v>
      </c>
      <c r="D18" s="125">
        <f t="shared" si="0"/>
        <v>0</v>
      </c>
      <c r="E18" s="328"/>
      <c r="F18" s="85" t="s">
        <v>271</v>
      </c>
      <c r="G18" s="85"/>
      <c r="H18" s="85"/>
    </row>
    <row r="19" spans="1:8">
      <c r="A19" s="119" t="s">
        <v>325</v>
      </c>
      <c r="B19" s="232">
        <v>0</v>
      </c>
      <c r="C19" s="6">
        <v>0.25</v>
      </c>
      <c r="D19" s="125">
        <f t="shared" si="0"/>
        <v>0</v>
      </c>
      <c r="E19" s="328"/>
      <c r="F19" s="85" t="s">
        <v>271</v>
      </c>
      <c r="G19" s="85"/>
      <c r="H19" s="85"/>
    </row>
    <row r="20" spans="1:8">
      <c r="A20" s="119" t="s">
        <v>326</v>
      </c>
      <c r="B20" s="232">
        <v>0</v>
      </c>
      <c r="C20" s="6">
        <v>0.25</v>
      </c>
      <c r="D20" s="126">
        <f t="shared" si="0"/>
        <v>0</v>
      </c>
      <c r="E20" s="328"/>
      <c r="F20" s="85" t="s">
        <v>271</v>
      </c>
      <c r="G20" s="85"/>
      <c r="H20" s="85"/>
    </row>
    <row r="21" spans="1:8">
      <c r="A21" s="120" t="s">
        <v>327</v>
      </c>
      <c r="B21" s="123">
        <f>SUM(B8:B11,B13:B15,B17:B20)</f>
        <v>0</v>
      </c>
      <c r="C21" s="121"/>
      <c r="D21" s="126">
        <f>SUM(D13:D20)</f>
        <v>0</v>
      </c>
      <c r="E21" s="328"/>
      <c r="F21" s="85" t="s">
        <v>328</v>
      </c>
      <c r="G21" s="85"/>
      <c r="H21" s="85"/>
    </row>
    <row r="22" spans="1:8">
      <c r="A22" s="119"/>
      <c r="B22" s="6"/>
      <c r="C22" s="6"/>
      <c r="D22" s="125"/>
      <c r="E22" s="328"/>
      <c r="F22" s="85" t="s">
        <v>271</v>
      </c>
      <c r="G22" s="85"/>
      <c r="H22" s="85"/>
    </row>
    <row r="23" spans="1:8">
      <c r="A23" s="324" t="s">
        <v>329</v>
      </c>
      <c r="B23" s="325"/>
      <c r="C23" s="325"/>
      <c r="D23" s="126">
        <f>SUM(B8:B11,B13:B15,B20-B27)</f>
        <v>0</v>
      </c>
      <c r="E23" s="328"/>
      <c r="F23" s="85" t="s">
        <v>271</v>
      </c>
      <c r="G23" s="85"/>
      <c r="H23" s="85"/>
    </row>
    <row r="24" spans="1:8" ht="15.75" thickBot="1">
      <c r="A24" s="326" t="s">
        <v>330</v>
      </c>
      <c r="B24" s="327"/>
      <c r="C24" s="327"/>
      <c r="D24" s="127" t="e">
        <f>D21/D23</f>
        <v>#DIV/0!</v>
      </c>
      <c r="E24" s="128" t="e">
        <f>IF(D24&gt;=70%,2,0)</f>
        <v>#DIV/0!</v>
      </c>
      <c r="F24" s="85" t="s">
        <v>331</v>
      </c>
      <c r="G24" s="85"/>
      <c r="H24" s="85"/>
    </row>
    <row r="25" spans="1:8">
      <c r="F25" s="85" t="s">
        <v>331</v>
      </c>
      <c r="G25" s="85"/>
      <c r="H25" s="85"/>
    </row>
    <row r="26" spans="1:8">
      <c r="A26" t="s">
        <v>332</v>
      </c>
      <c r="B26" s="85">
        <v>0</v>
      </c>
      <c r="F26" s="85" t="s">
        <v>331</v>
      </c>
      <c r="G26" s="85"/>
      <c r="H26" s="85"/>
    </row>
    <row r="27" spans="1:8">
      <c r="A27" t="s">
        <v>333</v>
      </c>
      <c r="B27" s="85">
        <v>0</v>
      </c>
      <c r="F27" s="85" t="s">
        <v>331</v>
      </c>
      <c r="G27" s="85"/>
      <c r="H27" s="85"/>
    </row>
    <row r="28" spans="1:8">
      <c r="A28" t="s">
        <v>334</v>
      </c>
      <c r="B28" s="85">
        <v>0</v>
      </c>
      <c r="F28" s="85" t="s">
        <v>331</v>
      </c>
      <c r="G28" s="85"/>
      <c r="H28" s="85"/>
    </row>
    <row r="29" spans="1:8">
      <c r="F29" s="85" t="s">
        <v>331</v>
      </c>
      <c r="G29" s="85"/>
      <c r="H29" s="85"/>
    </row>
    <row r="30" spans="1:8">
      <c r="F30" s="85" t="s">
        <v>331</v>
      </c>
      <c r="G30" s="85"/>
      <c r="H30" s="85"/>
    </row>
    <row r="31" spans="1:8">
      <c r="F31" s="85" t="s">
        <v>331</v>
      </c>
      <c r="G31" s="85"/>
      <c r="H31" s="85"/>
    </row>
    <row r="32" spans="1:8">
      <c r="F32" s="85" t="s">
        <v>331</v>
      </c>
      <c r="G32" s="85"/>
      <c r="H32" s="85"/>
    </row>
    <row r="33" spans="6:8">
      <c r="F33" s="85" t="s">
        <v>331</v>
      </c>
      <c r="G33" s="85"/>
      <c r="H33" s="85"/>
    </row>
    <row r="34" spans="6:8">
      <c r="F34" s="85" t="s">
        <v>331</v>
      </c>
      <c r="G34" s="85"/>
      <c r="H34" s="85"/>
    </row>
    <row r="35" spans="6:8">
      <c r="F35" s="85" t="s">
        <v>331</v>
      </c>
      <c r="G35" s="85"/>
      <c r="H35" s="85"/>
    </row>
    <row r="36" spans="6:8">
      <c r="F36" s="85" t="s">
        <v>331</v>
      </c>
      <c r="G36" s="85"/>
      <c r="H36" s="85"/>
    </row>
    <row r="37" spans="6:8">
      <c r="F37" s="85" t="s">
        <v>331</v>
      </c>
      <c r="G37" s="85"/>
      <c r="H37" s="85"/>
    </row>
    <row r="38" spans="6:8">
      <c r="F38" s="85" t="s">
        <v>331</v>
      </c>
      <c r="G38" s="85"/>
      <c r="H38" s="85"/>
    </row>
    <row r="39" spans="6:8">
      <c r="F39" s="85" t="s">
        <v>331</v>
      </c>
      <c r="G39" s="85"/>
      <c r="H39" s="85"/>
    </row>
    <row r="40" spans="6:8">
      <c r="F40" s="85" t="s">
        <v>331</v>
      </c>
      <c r="G40" s="85"/>
      <c r="H40" s="85"/>
    </row>
    <row r="41" spans="6:8">
      <c r="F41" s="85" t="s">
        <v>331</v>
      </c>
      <c r="G41" s="85"/>
      <c r="H41" s="85"/>
    </row>
    <row r="42" spans="6:8">
      <c r="F42" s="85" t="s">
        <v>331</v>
      </c>
      <c r="G42" s="85"/>
      <c r="H42" s="85"/>
    </row>
    <row r="43" spans="6:8">
      <c r="F43" s="85" t="s">
        <v>331</v>
      </c>
      <c r="G43" s="85"/>
      <c r="H43" s="85"/>
    </row>
    <row r="44" spans="6:8">
      <c r="F44" s="85" t="s">
        <v>331</v>
      </c>
      <c r="G44" s="85"/>
      <c r="H44" s="85"/>
    </row>
    <row r="45" spans="6:8">
      <c r="F45" s="85" t="s">
        <v>331</v>
      </c>
      <c r="G45" s="85"/>
      <c r="H45" s="85"/>
    </row>
    <row r="46" spans="6:8">
      <c r="F46" s="85" t="s">
        <v>331</v>
      </c>
      <c r="G46" s="85"/>
      <c r="H46" s="85"/>
    </row>
    <row r="47" spans="6:8">
      <c r="F47" s="85" t="s">
        <v>331</v>
      </c>
      <c r="G47" s="85"/>
      <c r="H47" s="85"/>
    </row>
    <row r="48" spans="6:8">
      <c r="F48" s="85" t="s">
        <v>331</v>
      </c>
      <c r="G48" s="85"/>
      <c r="H48" s="85"/>
    </row>
    <row r="49" spans="6:8">
      <c r="F49" s="85" t="s">
        <v>331</v>
      </c>
      <c r="G49" s="85"/>
      <c r="H49" s="85"/>
    </row>
    <row r="50" spans="6:8">
      <c r="F50" s="85" t="s">
        <v>331</v>
      </c>
      <c r="G50" s="85"/>
      <c r="H50" s="85"/>
    </row>
    <row r="51" spans="6:8">
      <c r="F51" s="85" t="s">
        <v>331</v>
      </c>
      <c r="G51" s="85"/>
      <c r="H51" s="85"/>
    </row>
    <row r="52" spans="6:8">
      <c r="F52" s="85" t="s">
        <v>331</v>
      </c>
      <c r="G52" s="85"/>
      <c r="H52" s="85"/>
    </row>
    <row r="53" spans="6:8">
      <c r="F53" s="85" t="s">
        <v>331</v>
      </c>
      <c r="G53" s="85"/>
      <c r="H53" s="85"/>
    </row>
    <row r="54" spans="6:8">
      <c r="F54" s="85" t="s">
        <v>331</v>
      </c>
      <c r="G54" s="85"/>
      <c r="H54" s="85"/>
    </row>
    <row r="55" spans="6:8">
      <c r="F55" s="85" t="s">
        <v>331</v>
      </c>
      <c r="G55" s="85"/>
      <c r="H55" s="85"/>
    </row>
    <row r="56" spans="6:8">
      <c r="F56" s="85" t="s">
        <v>331</v>
      </c>
      <c r="G56" s="85"/>
      <c r="H56" s="85"/>
    </row>
    <row r="57" spans="6:8">
      <c r="F57" s="85" t="s">
        <v>331</v>
      </c>
      <c r="G57" s="85"/>
      <c r="H57" s="85"/>
    </row>
    <row r="58" spans="6:8">
      <c r="F58" s="85" t="s">
        <v>331</v>
      </c>
      <c r="G58" s="85"/>
      <c r="H58" s="85"/>
    </row>
    <row r="59" spans="6:8">
      <c r="F59" s="85" t="s">
        <v>331</v>
      </c>
      <c r="G59" s="85"/>
      <c r="H59" s="85"/>
    </row>
    <row r="60" spans="6:8">
      <c r="F60" s="85" t="s">
        <v>331</v>
      </c>
      <c r="G60" s="85"/>
      <c r="H60" s="85"/>
    </row>
    <row r="61" spans="6:8">
      <c r="F61" s="85" t="s">
        <v>331</v>
      </c>
      <c r="G61" s="85"/>
      <c r="H61" s="85"/>
    </row>
    <row r="62" spans="6:8">
      <c r="F62" s="85" t="s">
        <v>331</v>
      </c>
      <c r="G62" s="85"/>
      <c r="H62" s="85"/>
    </row>
    <row r="63" spans="6:8">
      <c r="F63" s="85" t="s">
        <v>331</v>
      </c>
      <c r="G63" s="85"/>
      <c r="H63" s="85"/>
    </row>
    <row r="64" spans="6:8">
      <c r="F64" s="85" t="s">
        <v>331</v>
      </c>
      <c r="G64" s="85"/>
      <c r="H64" s="85"/>
    </row>
    <row r="65" spans="6:8">
      <c r="F65" s="85" t="s">
        <v>331</v>
      </c>
      <c r="G65" s="85"/>
      <c r="H65" s="85"/>
    </row>
    <row r="66" spans="6:8">
      <c r="F66" s="85" t="s">
        <v>331</v>
      </c>
      <c r="G66" s="85"/>
      <c r="H66" s="85"/>
    </row>
    <row r="67" spans="6:8">
      <c r="F67" s="85" t="s">
        <v>331</v>
      </c>
      <c r="G67" s="85"/>
      <c r="H67" s="85"/>
    </row>
    <row r="68" spans="6:8">
      <c r="F68" s="85" t="s">
        <v>331</v>
      </c>
      <c r="G68" s="85"/>
      <c r="H68" s="85"/>
    </row>
    <row r="69" spans="6:8">
      <c r="F69" s="85" t="s">
        <v>331</v>
      </c>
      <c r="G69" s="85"/>
      <c r="H69" s="85"/>
    </row>
    <row r="70" spans="6:8">
      <c r="F70" s="85" t="s">
        <v>331</v>
      </c>
      <c r="G70" s="85"/>
      <c r="H70" s="85"/>
    </row>
    <row r="71" spans="6:8">
      <c r="F71" s="85" t="s">
        <v>331</v>
      </c>
      <c r="G71" s="85"/>
      <c r="H71" s="85"/>
    </row>
    <row r="72" spans="6:8">
      <c r="F72" s="85" t="s">
        <v>331</v>
      </c>
      <c r="G72" s="85"/>
      <c r="H72" s="85"/>
    </row>
    <row r="73" spans="6:8">
      <c r="F73" s="85" t="s">
        <v>331</v>
      </c>
      <c r="G73" s="85"/>
      <c r="H73" s="85"/>
    </row>
    <row r="74" spans="6:8">
      <c r="F74" s="85" t="s">
        <v>331</v>
      </c>
      <c r="G74" s="85"/>
      <c r="H74" s="85"/>
    </row>
    <row r="75" spans="6:8">
      <c r="F75" s="85" t="s">
        <v>331</v>
      </c>
      <c r="G75" s="85"/>
      <c r="H75" s="85"/>
    </row>
  </sheetData>
  <sheetProtection algorithmName="SHA-512" hashValue="81h+suaCC+1jlWz1qNuWMi3cVTTfP1qQ7D+FhCHE2imMzvs9jIJvIsBmlszyAnf5cs4mVilF3WpGsH4jtZko2Q==" saltValue="PwYvrWVkaf3129X8tvOP2A==" spinCount="100000" sheet="1" objects="1" scenarios="1"/>
  <protectedRanges>
    <protectedRange sqref="B8:B11 B13:B15 B17:B20 B26:B28 F8:H123" name="Rozsah1"/>
  </protectedRanges>
  <mergeCells count="6">
    <mergeCell ref="A12:D12"/>
    <mergeCell ref="A16:D16"/>
    <mergeCell ref="A23:C23"/>
    <mergeCell ref="A24:C24"/>
    <mergeCell ref="F7:G7"/>
    <mergeCell ref="E6:E23"/>
  </mergeCells>
  <hyperlinks>
    <hyperlink ref="A4" r:id="rId1" display="https://pdspraha.eu/wp-content/uploads/2021/05/Zada%CC%81ni%CC%81-investora-pro-me%CC%8Cstskou-bytovou-vy%CC%81stavbu.pdf" xr:uid="{1DCA3405-C257-47FA-97A8-FD92A656DFDD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56DE2-4977-445F-A834-6E3CDD85DE47}">
  <dimension ref="A1:AA82"/>
  <sheetViews>
    <sheetView tabSelected="1" topLeftCell="A8" workbookViewId="0">
      <selection activeCell="J27" sqref="J27"/>
    </sheetView>
  </sheetViews>
  <sheetFormatPr defaultRowHeight="15"/>
  <cols>
    <col min="2" max="2" width="11" customWidth="1"/>
    <col min="3" max="3" width="13.28515625" customWidth="1"/>
    <col min="4" max="4" width="10.28515625" customWidth="1"/>
    <col min="6" max="6" width="10.7109375" customWidth="1"/>
    <col min="8" max="8" width="9.5703125" bestFit="1" customWidth="1"/>
    <col min="11" max="11" width="15.85546875" customWidth="1"/>
  </cols>
  <sheetData>
    <row r="1" spans="1:27" ht="29.25" customHeight="1">
      <c r="A1" s="104" t="s">
        <v>67</v>
      </c>
    </row>
    <row r="2" spans="1:27" ht="21.75" customHeight="1">
      <c r="A2" s="198" t="s">
        <v>289</v>
      </c>
      <c r="B2" s="85"/>
      <c r="C2" s="85"/>
      <c r="D2" s="85"/>
      <c r="E2" s="85"/>
      <c r="F2" s="85"/>
      <c r="G2" s="85"/>
    </row>
    <row r="3" spans="1:27" ht="24.75" customHeight="1">
      <c r="A3" s="2" t="s">
        <v>290</v>
      </c>
    </row>
    <row r="4" spans="1:27" ht="38.65" customHeight="1">
      <c r="A4" s="253" t="s">
        <v>335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</row>
    <row r="6" spans="1:27" ht="45">
      <c r="A6" s="17" t="s">
        <v>336</v>
      </c>
      <c r="B6" s="132" t="s">
        <v>337</v>
      </c>
      <c r="C6" s="135" t="s">
        <v>338</v>
      </c>
      <c r="D6" s="133" t="s">
        <v>339</v>
      </c>
      <c r="F6" s="75" t="s">
        <v>340</v>
      </c>
      <c r="G6" s="2" t="s">
        <v>341</v>
      </c>
    </row>
    <row r="7" spans="1:27" ht="44.65" customHeight="1">
      <c r="A7" s="8">
        <v>1</v>
      </c>
      <c r="B7" s="8" t="s">
        <v>342</v>
      </c>
      <c r="C7" s="8" t="s">
        <v>343</v>
      </c>
      <c r="D7" s="8" t="s">
        <v>344</v>
      </c>
      <c r="F7" s="75" t="s">
        <v>345</v>
      </c>
      <c r="G7" s="253" t="s">
        <v>346</v>
      </c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 t="s">
        <v>347</v>
      </c>
      <c r="V7" s="253"/>
      <c r="W7" s="253"/>
      <c r="X7" s="253"/>
      <c r="Y7" s="253"/>
      <c r="Z7" s="253"/>
      <c r="AA7" s="253"/>
    </row>
    <row r="8" spans="1:27" ht="39.75" customHeight="1">
      <c r="A8" s="8">
        <v>2</v>
      </c>
      <c r="B8" s="8" t="s">
        <v>348</v>
      </c>
      <c r="C8" s="8" t="s">
        <v>349</v>
      </c>
      <c r="D8" s="8" t="s">
        <v>350</v>
      </c>
      <c r="F8" s="75" t="s">
        <v>351</v>
      </c>
      <c r="G8" s="253" t="s">
        <v>352</v>
      </c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</row>
    <row r="9" spans="1:27" ht="36.75" customHeight="1">
      <c r="A9" s="8">
        <v>3</v>
      </c>
      <c r="B9" s="8" t="s">
        <v>353</v>
      </c>
      <c r="C9" s="8" t="s">
        <v>354</v>
      </c>
      <c r="D9" s="8" t="s">
        <v>355</v>
      </c>
      <c r="F9" s="75" t="s">
        <v>356</v>
      </c>
      <c r="G9" s="332" t="s">
        <v>357</v>
      </c>
      <c r="H9" s="332"/>
      <c r="I9" s="332"/>
      <c r="J9" s="332"/>
      <c r="K9" s="332"/>
      <c r="L9" s="332"/>
      <c r="M9" s="332"/>
      <c r="N9" s="332"/>
      <c r="O9" s="332"/>
      <c r="P9" s="332"/>
      <c r="Q9" s="332"/>
      <c r="R9" s="332"/>
      <c r="S9" s="332"/>
      <c r="T9" s="332"/>
    </row>
    <row r="10" spans="1:27">
      <c r="A10" s="8">
        <v>4</v>
      </c>
      <c r="B10" s="8" t="s">
        <v>358</v>
      </c>
      <c r="C10" s="8" t="s">
        <v>359</v>
      </c>
      <c r="D10" s="8" t="s">
        <v>360</v>
      </c>
    </row>
    <row r="12" spans="1:27">
      <c r="A12" s="57" t="s">
        <v>361</v>
      </c>
      <c r="J12" t="s">
        <v>362</v>
      </c>
    </row>
    <row r="13" spans="1:27">
      <c r="A13" s="12"/>
      <c r="B13" s="328" t="s">
        <v>363</v>
      </c>
      <c r="C13" s="328"/>
      <c r="D13" s="328"/>
      <c r="E13" s="328" t="s">
        <v>364</v>
      </c>
      <c r="F13" s="328"/>
      <c r="G13" s="328" t="s">
        <v>365</v>
      </c>
      <c r="H13" s="328"/>
      <c r="J13" s="107" t="s">
        <v>297</v>
      </c>
      <c r="K13" s="146" t="s">
        <v>298</v>
      </c>
      <c r="L13" s="107" t="s">
        <v>299</v>
      </c>
    </row>
    <row r="14" spans="1:27">
      <c r="A14" s="12"/>
      <c r="B14" s="21"/>
      <c r="C14" s="21"/>
      <c r="D14" s="21"/>
      <c r="E14" s="21"/>
      <c r="F14" s="21"/>
      <c r="G14" s="6"/>
      <c r="H14" s="6"/>
      <c r="J14" s="267" t="str">
        <f>EFE!F7</f>
        <v>CELKEM čistá plocha v m2</v>
      </c>
      <c r="K14" s="267"/>
      <c r="L14">
        <f>SUM(L15:L82)</f>
        <v>38.25</v>
      </c>
    </row>
    <row r="15" spans="1:27" ht="45.75">
      <c r="A15" s="56" t="s">
        <v>366</v>
      </c>
      <c r="B15" s="36" t="s">
        <v>367</v>
      </c>
      <c r="C15" s="56" t="s">
        <v>368</v>
      </c>
      <c r="D15" s="36" t="s">
        <v>369</v>
      </c>
      <c r="E15" s="56" t="s">
        <v>370</v>
      </c>
      <c r="F15" s="36" t="s">
        <v>371</v>
      </c>
      <c r="G15" s="331" t="str">
        <f>IF(SUM(H16:H27)&gt;=2,"splněno","nesplněno")</f>
        <v>nesplněno</v>
      </c>
      <c r="H15" s="331"/>
      <c r="J15" t="str">
        <f>EFE!F8</f>
        <v>byt č. 1</v>
      </c>
      <c r="K15" t="str">
        <f>EFE!G8</f>
        <v>1+kk</v>
      </c>
      <c r="L15">
        <f>EFE!H8</f>
        <v>38.25</v>
      </c>
    </row>
    <row r="16" spans="1:27">
      <c r="A16" s="330" t="s">
        <v>372</v>
      </c>
      <c r="B16" s="330" t="s">
        <v>373</v>
      </c>
      <c r="C16" s="6" t="s">
        <v>374</v>
      </c>
      <c r="D16" s="134">
        <v>0.4</v>
      </c>
      <c r="E16" s="232"/>
      <c r="F16" s="232"/>
      <c r="G16" s="329">
        <f>SUM(F16:F19)</f>
        <v>0</v>
      </c>
      <c r="H16" s="330">
        <f>IF(G16&lt;=40%,1,0)</f>
        <v>1</v>
      </c>
      <c r="J16" t="str">
        <f>EFE!F9</f>
        <v>byt č. 2</v>
      </c>
      <c r="K16">
        <f>EFE!G9</f>
        <v>0</v>
      </c>
      <c r="L16">
        <f>EFE!H9</f>
        <v>0</v>
      </c>
    </row>
    <row r="17" spans="1:12">
      <c r="A17" s="330"/>
      <c r="B17" s="330"/>
      <c r="C17" s="6" t="s">
        <v>375</v>
      </c>
      <c r="D17" s="134">
        <v>0.25</v>
      </c>
      <c r="E17" s="232"/>
      <c r="F17" s="233"/>
      <c r="G17" s="329"/>
      <c r="H17" s="330"/>
      <c r="J17" t="str">
        <f>EFE!F10</f>
        <v>byt č. 3</v>
      </c>
      <c r="K17">
        <f>EFE!G10</f>
        <v>0</v>
      </c>
      <c r="L17">
        <f>EFE!H10</f>
        <v>0</v>
      </c>
    </row>
    <row r="18" spans="1:12">
      <c r="A18" s="330"/>
      <c r="B18" s="330"/>
      <c r="C18" s="6" t="s">
        <v>376</v>
      </c>
      <c r="D18" s="134">
        <v>0.2</v>
      </c>
      <c r="E18" s="232"/>
      <c r="F18" s="232"/>
      <c r="G18" s="329"/>
      <c r="H18" s="330"/>
      <c r="J18" t="str">
        <f>EFE!F11</f>
        <v>byt č. 4</v>
      </c>
      <c r="K18">
        <f>EFE!G11</f>
        <v>0</v>
      </c>
      <c r="L18">
        <f>EFE!H11</f>
        <v>0</v>
      </c>
    </row>
    <row r="19" spans="1:12">
      <c r="A19" s="330"/>
      <c r="B19" s="330"/>
      <c r="C19" s="6" t="s">
        <v>377</v>
      </c>
      <c r="D19" s="134">
        <v>0.15</v>
      </c>
      <c r="E19" s="232"/>
      <c r="F19" s="232"/>
      <c r="G19" s="329"/>
      <c r="H19" s="330"/>
      <c r="J19" t="str">
        <f>EFE!F12</f>
        <v>byt č. 5</v>
      </c>
      <c r="K19">
        <f>EFE!G12</f>
        <v>0</v>
      </c>
      <c r="L19">
        <f>EFE!H12</f>
        <v>0</v>
      </c>
    </row>
    <row r="20" spans="1:12">
      <c r="A20" s="330" t="s">
        <v>30</v>
      </c>
      <c r="B20" s="330" t="s">
        <v>378</v>
      </c>
      <c r="C20" s="6" t="s">
        <v>374</v>
      </c>
      <c r="D20" s="134">
        <v>0.2</v>
      </c>
      <c r="E20" s="232"/>
      <c r="F20" s="233"/>
      <c r="G20" s="329">
        <f>SUM(F20:F23)</f>
        <v>0</v>
      </c>
      <c r="H20" s="330">
        <f>IF(G20&gt;5%,IF(G20&lt;30%,1,0),0)</f>
        <v>0</v>
      </c>
      <c r="J20" t="str">
        <f>EFE!F13</f>
        <v>byt č. 6</v>
      </c>
      <c r="K20">
        <f>EFE!G13</f>
        <v>0</v>
      </c>
      <c r="L20">
        <f>EFE!H13</f>
        <v>0</v>
      </c>
    </row>
    <row r="21" spans="1:12">
      <c r="A21" s="330"/>
      <c r="B21" s="330"/>
      <c r="C21" s="6" t="s">
        <v>375</v>
      </c>
      <c r="D21" s="134">
        <v>0.3</v>
      </c>
      <c r="E21" s="232"/>
      <c r="F21" s="232"/>
      <c r="G21" s="329"/>
      <c r="H21" s="330"/>
      <c r="J21" t="str">
        <f>EFE!F14</f>
        <v>byt č. 7</v>
      </c>
      <c r="K21">
        <f>EFE!G14</f>
        <v>0</v>
      </c>
      <c r="L21">
        <f>EFE!H14</f>
        <v>0</v>
      </c>
    </row>
    <row r="22" spans="1:12">
      <c r="A22" s="330"/>
      <c r="B22" s="330"/>
      <c r="C22" s="6" t="s">
        <v>376</v>
      </c>
      <c r="D22" s="134">
        <v>0.3</v>
      </c>
      <c r="E22" s="232"/>
      <c r="F22" s="232"/>
      <c r="G22" s="329"/>
      <c r="H22" s="330"/>
      <c r="J22" t="str">
        <f>EFE!F15</f>
        <v>byt č. 8</v>
      </c>
      <c r="K22">
        <f>EFE!G15</f>
        <v>0</v>
      </c>
      <c r="L22">
        <f>EFE!H15</f>
        <v>0</v>
      </c>
    </row>
    <row r="23" spans="1:12">
      <c r="A23" s="330"/>
      <c r="B23" s="330"/>
      <c r="C23" s="6" t="s">
        <v>377</v>
      </c>
      <c r="D23" s="134">
        <v>0.2</v>
      </c>
      <c r="E23" s="232"/>
      <c r="F23" s="232"/>
      <c r="G23" s="329"/>
      <c r="H23" s="330"/>
      <c r="J23" t="str">
        <f>EFE!F16</f>
        <v>byt č. 9</v>
      </c>
      <c r="K23">
        <f>EFE!G16</f>
        <v>0</v>
      </c>
      <c r="L23">
        <f>EFE!H16</f>
        <v>0</v>
      </c>
    </row>
    <row r="24" spans="1:12">
      <c r="A24" s="330" t="s">
        <v>379</v>
      </c>
      <c r="B24" s="330" t="s">
        <v>380</v>
      </c>
      <c r="C24" s="6" t="s">
        <v>381</v>
      </c>
      <c r="D24" s="134">
        <v>0.2</v>
      </c>
      <c r="E24" s="232"/>
      <c r="F24" s="233"/>
      <c r="G24" s="329">
        <f>SUM(F24:F27)</f>
        <v>0</v>
      </c>
      <c r="H24" s="330">
        <f>IF(G24&gt;50%,IF(G24&lt;70%,1,0),0)</f>
        <v>0</v>
      </c>
      <c r="J24" t="str">
        <f>EFE!F17</f>
        <v>byt č. 10</v>
      </c>
      <c r="K24">
        <f>EFE!G17</f>
        <v>0</v>
      </c>
      <c r="L24">
        <f>EFE!H17</f>
        <v>0</v>
      </c>
    </row>
    <row r="25" spans="1:12">
      <c r="A25" s="330"/>
      <c r="B25" s="330"/>
      <c r="C25" s="6" t="s">
        <v>382</v>
      </c>
      <c r="D25" s="134">
        <v>0.3</v>
      </c>
      <c r="E25" s="232"/>
      <c r="F25" s="233"/>
      <c r="G25" s="329"/>
      <c r="H25" s="330"/>
      <c r="J25" t="s">
        <v>383</v>
      </c>
      <c r="K25">
        <f>EFE!G18</f>
        <v>0</v>
      </c>
      <c r="L25">
        <f>EFE!H18</f>
        <v>0</v>
      </c>
    </row>
    <row r="26" spans="1:12">
      <c r="A26" s="330"/>
      <c r="B26" s="330"/>
      <c r="C26" s="6" t="s">
        <v>384</v>
      </c>
      <c r="D26" s="134">
        <v>0.3</v>
      </c>
      <c r="E26" s="232"/>
      <c r="F26" s="232"/>
      <c r="G26" s="329"/>
      <c r="H26" s="330"/>
      <c r="J26" t="s">
        <v>385</v>
      </c>
      <c r="K26">
        <f>EFE!G19</f>
        <v>0</v>
      </c>
      <c r="L26">
        <f>EFE!H19</f>
        <v>0</v>
      </c>
    </row>
    <row r="27" spans="1:12">
      <c r="A27" s="330"/>
      <c r="B27" s="330"/>
      <c r="C27" s="6" t="s">
        <v>386</v>
      </c>
      <c r="D27" s="134">
        <v>0.2</v>
      </c>
      <c r="E27" s="232"/>
      <c r="F27" s="232"/>
      <c r="G27" s="329"/>
      <c r="H27" s="330"/>
      <c r="J27" t="str">
        <f>EFE!F20</f>
        <v>…</v>
      </c>
      <c r="K27">
        <f>EFE!G20</f>
        <v>0</v>
      </c>
      <c r="L27">
        <f>EFE!H20</f>
        <v>0</v>
      </c>
    </row>
    <row r="28" spans="1:12">
      <c r="A28" s="6"/>
      <c r="B28" s="6"/>
      <c r="C28" s="6"/>
      <c r="D28" s="6"/>
      <c r="E28" s="6">
        <f>SUM(E16:E27)</f>
        <v>0</v>
      </c>
      <c r="F28" s="6"/>
      <c r="J28" t="str">
        <f>EFE!F21</f>
        <v>..</v>
      </c>
      <c r="K28">
        <f>EFE!G21</f>
        <v>0</v>
      </c>
      <c r="L28">
        <f>EFE!H21</f>
        <v>0</v>
      </c>
    </row>
    <row r="29" spans="1:12">
      <c r="J29" t="str">
        <f>EFE!F22</f>
        <v>…</v>
      </c>
      <c r="K29">
        <f>EFE!G22</f>
        <v>0</v>
      </c>
      <c r="L29">
        <f>EFE!H22</f>
        <v>0</v>
      </c>
    </row>
    <row r="30" spans="1:12">
      <c r="A30" t="s">
        <v>387</v>
      </c>
      <c r="J30" t="str">
        <f>EFE!F23</f>
        <v>…</v>
      </c>
      <c r="K30">
        <f>EFE!G23</f>
        <v>0</v>
      </c>
      <c r="L30">
        <f>EFE!H23</f>
        <v>0</v>
      </c>
    </row>
    <row r="31" spans="1:12">
      <c r="A31" t="s">
        <v>388</v>
      </c>
      <c r="J31" t="str">
        <f>EFE!F24</f>
        <v>….</v>
      </c>
      <c r="K31">
        <f>EFE!G24</f>
        <v>0</v>
      </c>
      <c r="L31">
        <f>EFE!H24</f>
        <v>0</v>
      </c>
    </row>
    <row r="32" spans="1:12">
      <c r="J32" t="str">
        <f>EFE!F25</f>
        <v>….</v>
      </c>
      <c r="K32">
        <f>EFE!G25</f>
        <v>0</v>
      </c>
      <c r="L32">
        <f>EFE!H25</f>
        <v>0</v>
      </c>
    </row>
    <row r="33" spans="10:12">
      <c r="J33" t="str">
        <f>EFE!F26</f>
        <v>….</v>
      </c>
      <c r="K33">
        <f>EFE!G26</f>
        <v>0</v>
      </c>
      <c r="L33">
        <f>EFE!H26</f>
        <v>0</v>
      </c>
    </row>
    <row r="34" spans="10:12">
      <c r="J34" t="str">
        <f>EFE!F27</f>
        <v>….</v>
      </c>
      <c r="K34">
        <f>EFE!G27</f>
        <v>0</v>
      </c>
      <c r="L34">
        <f>EFE!H27</f>
        <v>0</v>
      </c>
    </row>
    <row r="35" spans="10:12">
      <c r="J35" t="str">
        <f>EFE!F28</f>
        <v>….</v>
      </c>
      <c r="K35">
        <f>EFE!G28</f>
        <v>0</v>
      </c>
      <c r="L35">
        <f>EFE!H28</f>
        <v>0</v>
      </c>
    </row>
    <row r="36" spans="10:12">
      <c r="J36" t="str">
        <f>EFE!F29</f>
        <v>….</v>
      </c>
      <c r="K36">
        <f>EFE!G29</f>
        <v>0</v>
      </c>
      <c r="L36">
        <f>EFE!H29</f>
        <v>0</v>
      </c>
    </row>
    <row r="37" spans="10:12">
      <c r="J37" t="str">
        <f>EFE!F30</f>
        <v>….</v>
      </c>
      <c r="K37">
        <f>EFE!G30</f>
        <v>0</v>
      </c>
      <c r="L37">
        <f>EFE!H30</f>
        <v>0</v>
      </c>
    </row>
    <row r="38" spans="10:12">
      <c r="J38" t="str">
        <f>EFE!F31</f>
        <v>….</v>
      </c>
      <c r="K38">
        <f>EFE!G31</f>
        <v>0</v>
      </c>
      <c r="L38">
        <f>EFE!H31</f>
        <v>0</v>
      </c>
    </row>
    <row r="39" spans="10:12">
      <c r="J39" t="str">
        <f>EFE!F32</f>
        <v>….</v>
      </c>
      <c r="K39">
        <f>EFE!G32</f>
        <v>0</v>
      </c>
      <c r="L39">
        <f>EFE!H32</f>
        <v>0</v>
      </c>
    </row>
    <row r="40" spans="10:12">
      <c r="J40" t="str">
        <f>EFE!F33</f>
        <v>….</v>
      </c>
      <c r="K40">
        <f>EFE!G33</f>
        <v>0</v>
      </c>
      <c r="L40">
        <f>EFE!H33</f>
        <v>0</v>
      </c>
    </row>
    <row r="41" spans="10:12">
      <c r="J41" t="str">
        <f>EFE!F34</f>
        <v>….</v>
      </c>
      <c r="K41">
        <f>EFE!G34</f>
        <v>0</v>
      </c>
      <c r="L41">
        <f>EFE!H34</f>
        <v>0</v>
      </c>
    </row>
    <row r="42" spans="10:12">
      <c r="J42" t="str">
        <f>EFE!F35</f>
        <v>….</v>
      </c>
      <c r="K42">
        <f>EFE!G35</f>
        <v>0</v>
      </c>
      <c r="L42">
        <f>EFE!H35</f>
        <v>0</v>
      </c>
    </row>
    <row r="43" spans="10:12">
      <c r="J43" t="str">
        <f>EFE!F36</f>
        <v>….</v>
      </c>
      <c r="K43">
        <f>EFE!G36</f>
        <v>0</v>
      </c>
      <c r="L43">
        <f>EFE!H36</f>
        <v>0</v>
      </c>
    </row>
    <row r="44" spans="10:12">
      <c r="J44" t="str">
        <f>EFE!F37</f>
        <v>….</v>
      </c>
      <c r="K44">
        <f>EFE!G37</f>
        <v>0</v>
      </c>
      <c r="L44">
        <f>EFE!H37</f>
        <v>0</v>
      </c>
    </row>
    <row r="45" spans="10:12">
      <c r="J45" t="str">
        <f>EFE!F38</f>
        <v>….</v>
      </c>
      <c r="K45">
        <f>EFE!G38</f>
        <v>0</v>
      </c>
      <c r="L45">
        <f>EFE!H38</f>
        <v>0</v>
      </c>
    </row>
    <row r="46" spans="10:12">
      <c r="J46" t="str">
        <f>EFE!F39</f>
        <v>….</v>
      </c>
      <c r="K46">
        <f>EFE!G39</f>
        <v>0</v>
      </c>
      <c r="L46">
        <f>EFE!H39</f>
        <v>0</v>
      </c>
    </row>
    <row r="47" spans="10:12">
      <c r="J47" t="str">
        <f>EFE!F40</f>
        <v>….</v>
      </c>
      <c r="K47">
        <f>EFE!G40</f>
        <v>0</v>
      </c>
      <c r="L47">
        <f>EFE!H40</f>
        <v>0</v>
      </c>
    </row>
    <row r="48" spans="10:12">
      <c r="J48" t="str">
        <f>EFE!F41</f>
        <v>….</v>
      </c>
      <c r="K48">
        <f>EFE!G41</f>
        <v>0</v>
      </c>
      <c r="L48">
        <f>EFE!H41</f>
        <v>0</v>
      </c>
    </row>
    <row r="49" spans="10:12">
      <c r="J49" t="str">
        <f>EFE!F42</f>
        <v>….</v>
      </c>
      <c r="K49">
        <f>EFE!G42</f>
        <v>0</v>
      </c>
      <c r="L49">
        <f>EFE!H42</f>
        <v>0</v>
      </c>
    </row>
    <row r="50" spans="10:12">
      <c r="J50" t="str">
        <f>EFE!F43</f>
        <v>….</v>
      </c>
      <c r="K50">
        <f>EFE!G43</f>
        <v>0</v>
      </c>
      <c r="L50">
        <f>EFE!H43</f>
        <v>0</v>
      </c>
    </row>
    <row r="51" spans="10:12">
      <c r="J51" t="str">
        <f>EFE!F44</f>
        <v>….</v>
      </c>
      <c r="K51">
        <f>EFE!G44</f>
        <v>0</v>
      </c>
      <c r="L51">
        <f>EFE!H44</f>
        <v>0</v>
      </c>
    </row>
    <row r="52" spans="10:12">
      <c r="J52" t="str">
        <f>EFE!F45</f>
        <v>….</v>
      </c>
      <c r="K52">
        <f>EFE!G45</f>
        <v>0</v>
      </c>
      <c r="L52">
        <f>EFE!H45</f>
        <v>0</v>
      </c>
    </row>
    <row r="53" spans="10:12">
      <c r="J53" t="str">
        <f>EFE!F46</f>
        <v>….</v>
      </c>
      <c r="K53">
        <f>EFE!G46</f>
        <v>0</v>
      </c>
      <c r="L53">
        <f>EFE!H46</f>
        <v>0</v>
      </c>
    </row>
    <row r="54" spans="10:12">
      <c r="J54" t="str">
        <f>EFE!F47</f>
        <v>….</v>
      </c>
      <c r="K54">
        <f>EFE!G47</f>
        <v>0</v>
      </c>
      <c r="L54">
        <f>EFE!H47</f>
        <v>0</v>
      </c>
    </row>
    <row r="55" spans="10:12">
      <c r="J55" t="str">
        <f>EFE!F48</f>
        <v>….</v>
      </c>
      <c r="K55">
        <f>EFE!G48</f>
        <v>0</v>
      </c>
      <c r="L55">
        <f>EFE!H48</f>
        <v>0</v>
      </c>
    </row>
    <row r="56" spans="10:12">
      <c r="J56" t="str">
        <f>EFE!F49</f>
        <v>….</v>
      </c>
      <c r="K56">
        <f>EFE!G49</f>
        <v>0</v>
      </c>
      <c r="L56">
        <f>EFE!H49</f>
        <v>0</v>
      </c>
    </row>
    <row r="57" spans="10:12">
      <c r="J57" t="str">
        <f>EFE!F50</f>
        <v>….</v>
      </c>
      <c r="K57">
        <f>EFE!G50</f>
        <v>0</v>
      </c>
      <c r="L57">
        <f>EFE!H50</f>
        <v>0</v>
      </c>
    </row>
    <row r="58" spans="10:12">
      <c r="J58" t="str">
        <f>EFE!F51</f>
        <v>….</v>
      </c>
      <c r="K58">
        <f>EFE!G51</f>
        <v>0</v>
      </c>
      <c r="L58">
        <f>EFE!H51</f>
        <v>0</v>
      </c>
    </row>
    <row r="59" spans="10:12">
      <c r="J59" t="str">
        <f>EFE!F52</f>
        <v>….</v>
      </c>
      <c r="K59">
        <f>EFE!G52</f>
        <v>0</v>
      </c>
      <c r="L59">
        <f>EFE!H52</f>
        <v>0</v>
      </c>
    </row>
    <row r="60" spans="10:12">
      <c r="J60" t="str">
        <f>EFE!F53</f>
        <v>….</v>
      </c>
      <c r="K60">
        <f>EFE!G53</f>
        <v>0</v>
      </c>
      <c r="L60">
        <f>EFE!H53</f>
        <v>0</v>
      </c>
    </row>
    <row r="61" spans="10:12">
      <c r="J61" t="str">
        <f>EFE!F54</f>
        <v>….</v>
      </c>
      <c r="K61">
        <f>EFE!G54</f>
        <v>0</v>
      </c>
      <c r="L61">
        <f>EFE!H54</f>
        <v>0</v>
      </c>
    </row>
    <row r="62" spans="10:12">
      <c r="J62" t="str">
        <f>EFE!F55</f>
        <v>….</v>
      </c>
      <c r="K62">
        <f>EFE!G55</f>
        <v>0</v>
      </c>
      <c r="L62">
        <f>EFE!H55</f>
        <v>0</v>
      </c>
    </row>
    <row r="63" spans="10:12">
      <c r="J63" t="str">
        <f>EFE!F56</f>
        <v>….</v>
      </c>
      <c r="K63">
        <f>EFE!G56</f>
        <v>0</v>
      </c>
      <c r="L63">
        <f>EFE!H56</f>
        <v>0</v>
      </c>
    </row>
    <row r="64" spans="10:12">
      <c r="J64" t="str">
        <f>EFE!F57</f>
        <v>….</v>
      </c>
      <c r="K64">
        <f>EFE!G57</f>
        <v>0</v>
      </c>
      <c r="L64">
        <f>EFE!H57</f>
        <v>0</v>
      </c>
    </row>
    <row r="65" spans="10:12">
      <c r="J65" t="str">
        <f>EFE!F58</f>
        <v>….</v>
      </c>
      <c r="K65">
        <f>EFE!G58</f>
        <v>0</v>
      </c>
      <c r="L65">
        <f>EFE!H58</f>
        <v>0</v>
      </c>
    </row>
    <row r="66" spans="10:12">
      <c r="J66" t="str">
        <f>EFE!F59</f>
        <v>….</v>
      </c>
      <c r="K66">
        <f>EFE!G59</f>
        <v>0</v>
      </c>
      <c r="L66">
        <f>EFE!H59</f>
        <v>0</v>
      </c>
    </row>
    <row r="67" spans="10:12">
      <c r="J67" t="str">
        <f>EFE!F60</f>
        <v>….</v>
      </c>
      <c r="K67">
        <f>EFE!G60</f>
        <v>0</v>
      </c>
      <c r="L67">
        <f>EFE!H60</f>
        <v>0</v>
      </c>
    </row>
    <row r="68" spans="10:12">
      <c r="J68" t="str">
        <f>EFE!F61</f>
        <v>….</v>
      </c>
      <c r="K68">
        <f>EFE!G61</f>
        <v>0</v>
      </c>
      <c r="L68">
        <f>EFE!H61</f>
        <v>0</v>
      </c>
    </row>
    <row r="69" spans="10:12">
      <c r="J69" t="str">
        <f>EFE!F62</f>
        <v>….</v>
      </c>
      <c r="K69">
        <f>EFE!G62</f>
        <v>0</v>
      </c>
      <c r="L69">
        <f>EFE!H62</f>
        <v>0</v>
      </c>
    </row>
    <row r="70" spans="10:12">
      <c r="J70" t="str">
        <f>EFE!F63</f>
        <v>….</v>
      </c>
      <c r="K70">
        <f>EFE!G63</f>
        <v>0</v>
      </c>
      <c r="L70">
        <f>EFE!H63</f>
        <v>0</v>
      </c>
    </row>
    <row r="71" spans="10:12">
      <c r="J71" t="str">
        <f>EFE!F64</f>
        <v>….</v>
      </c>
      <c r="K71">
        <f>EFE!G64</f>
        <v>0</v>
      </c>
      <c r="L71">
        <f>EFE!H64</f>
        <v>0</v>
      </c>
    </row>
    <row r="72" spans="10:12">
      <c r="J72" t="str">
        <f>EFE!F65</f>
        <v>….</v>
      </c>
      <c r="K72">
        <f>EFE!G65</f>
        <v>0</v>
      </c>
      <c r="L72">
        <f>EFE!H65</f>
        <v>0</v>
      </c>
    </row>
    <row r="73" spans="10:12">
      <c r="J73" t="str">
        <f>EFE!F66</f>
        <v>….</v>
      </c>
      <c r="K73">
        <f>EFE!G66</f>
        <v>0</v>
      </c>
      <c r="L73">
        <f>EFE!H66</f>
        <v>0</v>
      </c>
    </row>
    <row r="74" spans="10:12">
      <c r="J74" t="str">
        <f>EFE!F67</f>
        <v>….</v>
      </c>
      <c r="K74">
        <f>EFE!G67</f>
        <v>0</v>
      </c>
      <c r="L74">
        <f>EFE!H67</f>
        <v>0</v>
      </c>
    </row>
    <row r="75" spans="10:12">
      <c r="J75" t="str">
        <f>EFE!F68</f>
        <v>….</v>
      </c>
      <c r="K75">
        <f>EFE!G68</f>
        <v>0</v>
      </c>
      <c r="L75">
        <f>EFE!H68</f>
        <v>0</v>
      </c>
    </row>
    <row r="76" spans="10:12">
      <c r="J76" t="str">
        <f>EFE!F69</f>
        <v>….</v>
      </c>
      <c r="K76">
        <f>EFE!G69</f>
        <v>0</v>
      </c>
      <c r="L76">
        <f>EFE!H69</f>
        <v>0</v>
      </c>
    </row>
    <row r="77" spans="10:12">
      <c r="J77" t="str">
        <f>EFE!F70</f>
        <v>….</v>
      </c>
      <c r="K77">
        <f>EFE!G70</f>
        <v>0</v>
      </c>
      <c r="L77">
        <f>EFE!H70</f>
        <v>0</v>
      </c>
    </row>
    <row r="78" spans="10:12">
      <c r="J78" t="str">
        <f>EFE!F71</f>
        <v>….</v>
      </c>
      <c r="K78">
        <f>EFE!G71</f>
        <v>0</v>
      </c>
      <c r="L78">
        <f>EFE!H71</f>
        <v>0</v>
      </c>
    </row>
    <row r="79" spans="10:12">
      <c r="J79" t="str">
        <f>EFE!F72</f>
        <v>….</v>
      </c>
      <c r="K79">
        <f>EFE!G72</f>
        <v>0</v>
      </c>
      <c r="L79">
        <f>EFE!H72</f>
        <v>0</v>
      </c>
    </row>
    <row r="80" spans="10:12">
      <c r="J80" t="str">
        <f>EFE!F73</f>
        <v>….</v>
      </c>
      <c r="K80">
        <f>EFE!G73</f>
        <v>0</v>
      </c>
      <c r="L80">
        <f>EFE!H73</f>
        <v>0</v>
      </c>
    </row>
    <row r="81" spans="10:12">
      <c r="J81" t="str">
        <f>EFE!F74</f>
        <v>….</v>
      </c>
      <c r="K81">
        <f>EFE!G74</f>
        <v>0</v>
      </c>
      <c r="L81">
        <f>EFE!H74</f>
        <v>0</v>
      </c>
    </row>
    <row r="82" spans="10:12">
      <c r="J82" t="str">
        <f>EFE!F75</f>
        <v>….</v>
      </c>
      <c r="K82">
        <f>EFE!G75</f>
        <v>0</v>
      </c>
      <c r="L82">
        <f>EFE!H75</f>
        <v>0</v>
      </c>
    </row>
  </sheetData>
  <sheetProtection algorithmName="SHA-512" hashValue="ZqfGaMDR2OU9q88/QOyC1aVDSYQIYDCJh1rSorjZGfxzehT+Ujv5APPU0pkbN4V8Xg5A4kiEn+nBSMwGo8KvFw==" saltValue="mLWNXvepkwEvormehIKB3A==" spinCount="100000" sheet="1" objects="1" scenarios="1"/>
  <protectedRanges>
    <protectedRange sqref="E16:F27" name="Rozsah1"/>
  </protectedRanges>
  <mergeCells count="22">
    <mergeCell ref="A24:A27"/>
    <mergeCell ref="B24:B27"/>
    <mergeCell ref="B13:D13"/>
    <mergeCell ref="E13:F13"/>
    <mergeCell ref="J14:K14"/>
    <mergeCell ref="A4:M4"/>
    <mergeCell ref="A16:A19"/>
    <mergeCell ref="B16:B19"/>
    <mergeCell ref="A20:A23"/>
    <mergeCell ref="B20:B23"/>
    <mergeCell ref="U7:AA7"/>
    <mergeCell ref="G16:G19"/>
    <mergeCell ref="G20:G23"/>
    <mergeCell ref="G24:G27"/>
    <mergeCell ref="H16:H19"/>
    <mergeCell ref="H20:H23"/>
    <mergeCell ref="H24:H27"/>
    <mergeCell ref="G13:H13"/>
    <mergeCell ref="G15:H15"/>
    <mergeCell ref="G7:T7"/>
    <mergeCell ref="G8:T8"/>
    <mergeCell ref="G9:T9"/>
  </mergeCells>
  <hyperlinks>
    <hyperlink ref="A4" r:id="rId1" display="https://pdspraha.eu/wp-content/uploads/2021/05/Zada%CC%81ni%CC%81-investora-pro-me%CC%8Cstskou-bytovou-vy%CC%81stavbu.pdf" xr:uid="{63592C19-F96A-4469-ABA4-DE253BABC2F1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ED4F5-D8F1-4BE6-8BDC-D9B0CCB90F87}">
  <dimension ref="A1:S35"/>
  <sheetViews>
    <sheetView workbookViewId="0">
      <selection activeCell="A2" sqref="A2"/>
    </sheetView>
  </sheetViews>
  <sheetFormatPr defaultRowHeight="15"/>
  <sheetData>
    <row r="1" spans="1:16" ht="15.75">
      <c r="A1" s="131" t="s">
        <v>69</v>
      </c>
    </row>
    <row r="2" spans="1:16" ht="23.85" customHeight="1">
      <c r="A2" s="64" t="s">
        <v>389</v>
      </c>
      <c r="B2" s="58"/>
      <c r="C2" s="58"/>
      <c r="D2" s="58"/>
      <c r="E2" s="58"/>
      <c r="F2" s="58"/>
      <c r="G2" s="58"/>
      <c r="H2" s="58"/>
    </row>
    <row r="3" spans="1:16" ht="24.75" customHeight="1">
      <c r="A3" s="2" t="s">
        <v>290</v>
      </c>
    </row>
    <row r="4" spans="1:16" ht="51" customHeight="1">
      <c r="A4" s="253" t="s">
        <v>390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</row>
    <row r="6" spans="1:16">
      <c r="A6" s="57" t="s">
        <v>391</v>
      </c>
    </row>
    <row r="7" spans="1:16">
      <c r="A7" s="312"/>
      <c r="B7" s="313"/>
      <c r="C7" s="313"/>
      <c r="D7" s="313"/>
      <c r="E7" s="313"/>
      <c r="F7" s="313"/>
      <c r="G7" s="313"/>
      <c r="H7" s="313"/>
      <c r="I7" s="313"/>
      <c r="J7" s="313"/>
      <c r="K7" s="313"/>
      <c r="L7" s="313"/>
      <c r="M7" s="314"/>
      <c r="O7" s="122" t="s">
        <v>392</v>
      </c>
    </row>
    <row r="8" spans="1:16">
      <c r="A8" s="315"/>
      <c r="B8" s="316"/>
      <c r="C8" s="316"/>
      <c r="D8" s="316"/>
      <c r="E8" s="316"/>
      <c r="F8" s="316"/>
      <c r="G8" s="316"/>
      <c r="H8" s="316"/>
      <c r="I8" s="316"/>
      <c r="J8" s="316"/>
      <c r="K8" s="316"/>
      <c r="L8" s="316"/>
      <c r="M8" s="317"/>
      <c r="O8" s="122" t="s">
        <v>393</v>
      </c>
      <c r="P8" s="63" t="b">
        <v>1</v>
      </c>
    </row>
    <row r="9" spans="1:16">
      <c r="A9" s="315"/>
      <c r="B9" s="316"/>
      <c r="C9" s="316"/>
      <c r="D9" s="316"/>
      <c r="E9" s="316"/>
      <c r="F9" s="316"/>
      <c r="G9" s="316"/>
      <c r="H9" s="316"/>
      <c r="I9" s="316"/>
      <c r="J9" s="316"/>
      <c r="K9" s="316"/>
      <c r="L9" s="316"/>
      <c r="M9" s="317"/>
      <c r="O9" s="122" t="s">
        <v>394</v>
      </c>
      <c r="P9" s="63" t="b">
        <v>0</v>
      </c>
    </row>
    <row r="10" spans="1:16">
      <c r="A10" s="315"/>
      <c r="B10" s="316"/>
      <c r="C10" s="316"/>
      <c r="D10" s="316"/>
      <c r="E10" s="316"/>
      <c r="F10" s="316"/>
      <c r="G10" s="316"/>
      <c r="H10" s="316"/>
      <c r="I10" s="316"/>
      <c r="J10" s="316"/>
      <c r="K10" s="316"/>
      <c r="L10" s="316"/>
      <c r="M10" s="317"/>
    </row>
    <row r="11" spans="1:16">
      <c r="A11" s="315"/>
      <c r="B11" s="316"/>
      <c r="C11" s="316"/>
      <c r="D11" s="316"/>
      <c r="E11" s="316"/>
      <c r="F11" s="316"/>
      <c r="G11" s="316"/>
      <c r="H11" s="316"/>
      <c r="I11" s="316"/>
      <c r="J11" s="316"/>
      <c r="K11" s="316"/>
      <c r="L11" s="316"/>
      <c r="M11" s="317"/>
    </row>
    <row r="12" spans="1:16">
      <c r="A12" s="315"/>
      <c r="B12" s="316"/>
      <c r="C12" s="316"/>
      <c r="D12" s="316"/>
      <c r="E12" s="316"/>
      <c r="F12" s="316"/>
      <c r="G12" s="316"/>
      <c r="H12" s="316"/>
      <c r="I12" s="316"/>
      <c r="J12" s="316"/>
      <c r="K12" s="316"/>
      <c r="L12" s="316"/>
      <c r="M12" s="317"/>
    </row>
    <row r="13" spans="1:16">
      <c r="A13" s="315"/>
      <c r="B13" s="316"/>
      <c r="C13" s="316"/>
      <c r="D13" s="316"/>
      <c r="E13" s="316"/>
      <c r="F13" s="316"/>
      <c r="G13" s="316"/>
      <c r="H13" s="316"/>
      <c r="I13" s="316"/>
      <c r="J13" s="316"/>
      <c r="K13" s="316"/>
      <c r="L13" s="316"/>
      <c r="M13" s="317"/>
    </row>
    <row r="14" spans="1:16">
      <c r="A14" s="315"/>
      <c r="B14" s="316"/>
      <c r="C14" s="316"/>
      <c r="D14" s="316"/>
      <c r="E14" s="316"/>
      <c r="F14" s="316"/>
      <c r="G14" s="316"/>
      <c r="H14" s="316"/>
      <c r="I14" s="316"/>
      <c r="J14" s="316"/>
      <c r="K14" s="316"/>
      <c r="L14" s="316"/>
      <c r="M14" s="317"/>
    </row>
    <row r="15" spans="1:16">
      <c r="A15" s="315"/>
      <c r="B15" s="316"/>
      <c r="C15" s="316"/>
      <c r="D15" s="316"/>
      <c r="E15" s="316"/>
      <c r="F15" s="316"/>
      <c r="G15" s="316"/>
      <c r="H15" s="316"/>
      <c r="I15" s="316"/>
      <c r="J15" s="316"/>
      <c r="K15" s="316"/>
      <c r="L15" s="316"/>
      <c r="M15" s="317"/>
    </row>
    <row r="16" spans="1:16">
      <c r="A16" s="315"/>
      <c r="B16" s="316"/>
      <c r="C16" s="316"/>
      <c r="D16" s="316"/>
      <c r="E16" s="316"/>
      <c r="F16" s="316"/>
      <c r="G16" s="316"/>
      <c r="H16" s="316"/>
      <c r="I16" s="316"/>
      <c r="J16" s="316"/>
      <c r="K16" s="316"/>
      <c r="L16" s="316"/>
      <c r="M16" s="317"/>
    </row>
    <row r="17" spans="1:19">
      <c r="A17" s="315"/>
      <c r="B17" s="316"/>
      <c r="C17" s="316"/>
      <c r="D17" s="316"/>
      <c r="E17" s="316"/>
      <c r="F17" s="316"/>
      <c r="G17" s="316"/>
      <c r="H17" s="316"/>
      <c r="I17" s="316"/>
      <c r="J17" s="316"/>
      <c r="K17" s="316"/>
      <c r="L17" s="316"/>
      <c r="M17" s="317"/>
    </row>
    <row r="18" spans="1:19">
      <c r="A18" s="315"/>
      <c r="B18" s="316"/>
      <c r="C18" s="316"/>
      <c r="D18" s="316"/>
      <c r="E18" s="316"/>
      <c r="F18" s="316"/>
      <c r="G18" s="316"/>
      <c r="H18" s="316"/>
      <c r="I18" s="316"/>
      <c r="J18" s="316"/>
      <c r="K18" s="316"/>
      <c r="L18" s="316"/>
      <c r="M18" s="317"/>
    </row>
    <row r="19" spans="1:19">
      <c r="A19" s="318"/>
      <c r="B19" s="319"/>
      <c r="C19" s="319"/>
      <c r="D19" s="319"/>
      <c r="E19" s="319"/>
      <c r="F19" s="319"/>
      <c r="G19" s="319"/>
      <c r="H19" s="319"/>
      <c r="I19" s="319"/>
      <c r="J19" s="319"/>
      <c r="K19" s="319"/>
      <c r="L19" s="319"/>
      <c r="M19" s="320"/>
    </row>
    <row r="21" spans="1:19">
      <c r="A21" t="s">
        <v>395</v>
      </c>
    </row>
    <row r="22" spans="1:19">
      <c r="A22" s="57" t="s">
        <v>396</v>
      </c>
      <c r="F22" s="136" t="s">
        <v>397</v>
      </c>
      <c r="L22" s="136" t="s">
        <v>398</v>
      </c>
      <c r="P22" s="136" t="s">
        <v>399</v>
      </c>
    </row>
    <row r="23" spans="1:19" ht="25.15" customHeight="1">
      <c r="A23" s="253" t="s">
        <v>400</v>
      </c>
      <c r="B23" s="253"/>
      <c r="C23" s="253"/>
      <c r="D23" s="253"/>
      <c r="E23" s="253"/>
      <c r="F23" s="333" t="s">
        <v>401</v>
      </c>
      <c r="G23" s="333"/>
      <c r="H23" s="333"/>
      <c r="I23" s="333"/>
      <c r="J23" s="333"/>
      <c r="K23" s="333"/>
      <c r="L23" s="253" t="s">
        <v>402</v>
      </c>
      <c r="M23" s="253"/>
      <c r="N23" s="253"/>
      <c r="O23" s="253"/>
      <c r="P23" s="253" t="s">
        <v>403</v>
      </c>
      <c r="Q23" s="253"/>
      <c r="R23" s="253"/>
      <c r="S23" s="253"/>
    </row>
    <row r="24" spans="1:19" ht="22.15" customHeight="1">
      <c r="A24" s="253"/>
      <c r="B24" s="253"/>
      <c r="C24" s="253"/>
      <c r="D24" s="253"/>
      <c r="E24" s="253"/>
      <c r="F24" s="333"/>
      <c r="G24" s="333"/>
      <c r="H24" s="333"/>
      <c r="I24" s="333"/>
      <c r="J24" s="333"/>
      <c r="K24" s="333"/>
      <c r="L24" s="253"/>
      <c r="M24" s="253"/>
      <c r="N24" s="253"/>
      <c r="O24" s="253"/>
      <c r="P24" s="253"/>
      <c r="Q24" s="253"/>
      <c r="R24" s="253"/>
      <c r="S24" s="253"/>
    </row>
    <row r="25" spans="1:19" ht="22.5" customHeight="1">
      <c r="A25" s="253"/>
      <c r="B25" s="253"/>
      <c r="C25" s="253"/>
      <c r="D25" s="253"/>
      <c r="E25" s="253"/>
      <c r="F25" s="333"/>
      <c r="G25" s="333"/>
      <c r="H25" s="333"/>
      <c r="I25" s="333"/>
      <c r="J25" s="333"/>
      <c r="K25" s="333"/>
      <c r="L25" s="253"/>
      <c r="M25" s="253"/>
      <c r="N25" s="253"/>
      <c r="O25" s="253"/>
      <c r="P25" s="253"/>
      <c r="Q25" s="253"/>
      <c r="R25" s="253"/>
      <c r="S25" s="253"/>
    </row>
    <row r="26" spans="1:19" ht="24.4" customHeight="1">
      <c r="A26" s="253"/>
      <c r="B26" s="253"/>
      <c r="C26" s="253"/>
      <c r="D26" s="253"/>
      <c r="E26" s="253"/>
      <c r="F26" s="333"/>
      <c r="G26" s="333"/>
      <c r="H26" s="333"/>
      <c r="I26" s="333"/>
      <c r="J26" s="333"/>
      <c r="K26" s="333"/>
      <c r="L26" s="253"/>
      <c r="M26" s="253"/>
      <c r="N26" s="253"/>
      <c r="O26" s="253"/>
      <c r="P26" s="136" t="s">
        <v>404</v>
      </c>
    </row>
    <row r="27" spans="1:19" ht="24.4" customHeight="1">
      <c r="A27" s="253"/>
      <c r="B27" s="253"/>
      <c r="C27" s="253"/>
      <c r="D27" s="253"/>
      <c r="E27" s="253"/>
      <c r="F27" s="333"/>
      <c r="G27" s="333"/>
      <c r="H27" s="333"/>
      <c r="I27" s="333"/>
      <c r="J27" s="333"/>
      <c r="K27" s="333"/>
      <c r="L27" s="253"/>
      <c r="M27" s="253"/>
      <c r="N27" s="253"/>
      <c r="O27" s="253"/>
      <c r="P27" s="253" t="s">
        <v>405</v>
      </c>
      <c r="Q27" s="253"/>
      <c r="R27" s="253"/>
      <c r="S27" s="253"/>
    </row>
    <row r="28" spans="1:19">
      <c r="A28" s="253"/>
      <c r="B28" s="253"/>
      <c r="C28" s="253"/>
      <c r="D28" s="253"/>
      <c r="E28" s="253"/>
      <c r="F28" s="333"/>
      <c r="G28" s="333"/>
      <c r="H28" s="333"/>
      <c r="I28" s="333"/>
      <c r="J28" s="333"/>
      <c r="K28" s="333"/>
      <c r="L28" s="136" t="s">
        <v>406</v>
      </c>
      <c r="P28" s="253"/>
      <c r="Q28" s="253"/>
      <c r="R28" s="253"/>
      <c r="S28" s="253"/>
    </row>
    <row r="29" spans="1:19">
      <c r="A29" s="253"/>
      <c r="B29" s="253"/>
      <c r="C29" s="253"/>
      <c r="D29" s="253"/>
      <c r="E29" s="253"/>
      <c r="F29" s="333"/>
      <c r="G29" s="333"/>
      <c r="H29" s="333"/>
      <c r="I29" s="333"/>
      <c r="J29" s="333"/>
      <c r="K29" s="333"/>
      <c r="L29" s="253" t="s">
        <v>407</v>
      </c>
      <c r="M29" s="253"/>
      <c r="N29" s="253"/>
      <c r="O29" s="253"/>
      <c r="P29" s="253"/>
      <c r="Q29" s="253"/>
      <c r="R29" s="253"/>
      <c r="S29" s="253"/>
    </row>
    <row r="30" spans="1:19">
      <c r="A30" s="253"/>
      <c r="B30" s="253"/>
      <c r="C30" s="253"/>
      <c r="D30" s="253"/>
      <c r="E30" s="253"/>
      <c r="F30" s="333"/>
      <c r="G30" s="333"/>
      <c r="H30" s="333"/>
      <c r="I30" s="333"/>
      <c r="J30" s="333"/>
      <c r="K30" s="333"/>
      <c r="L30" s="253"/>
      <c r="M30" s="253"/>
      <c r="N30" s="253"/>
      <c r="O30" s="253"/>
      <c r="P30" s="253"/>
      <c r="Q30" s="253"/>
      <c r="R30" s="253"/>
      <c r="S30" s="253"/>
    </row>
    <row r="31" spans="1:19">
      <c r="A31" s="253"/>
      <c r="B31" s="253"/>
      <c r="C31" s="253"/>
      <c r="D31" s="253"/>
      <c r="E31" s="253"/>
      <c r="F31" s="333"/>
      <c r="G31" s="333"/>
      <c r="H31" s="333"/>
      <c r="I31" s="333"/>
      <c r="J31" s="333"/>
      <c r="K31" s="333"/>
      <c r="L31" s="253"/>
      <c r="M31" s="253"/>
      <c r="N31" s="253"/>
      <c r="O31" s="253"/>
      <c r="P31" s="253"/>
      <c r="Q31" s="253"/>
      <c r="R31" s="253"/>
      <c r="S31" s="253"/>
    </row>
    <row r="32" spans="1:19" ht="27.75" customHeight="1">
      <c r="A32" s="253"/>
      <c r="B32" s="253"/>
      <c r="C32" s="253"/>
      <c r="D32" s="253"/>
      <c r="E32" s="253"/>
      <c r="F32" s="333"/>
      <c r="G32" s="333"/>
      <c r="H32" s="333"/>
      <c r="I32" s="333"/>
      <c r="J32" s="333"/>
      <c r="K32" s="333"/>
      <c r="L32" s="253"/>
      <c r="M32" s="253"/>
      <c r="N32" s="253"/>
      <c r="O32" s="253"/>
      <c r="P32" s="253"/>
      <c r="Q32" s="253"/>
      <c r="R32" s="253"/>
      <c r="S32" s="253"/>
    </row>
    <row r="33" spans="1:15" ht="37.15" customHeight="1">
      <c r="A33" s="41"/>
      <c r="B33" s="41"/>
      <c r="C33" s="41"/>
      <c r="D33" s="41"/>
      <c r="E33" s="41"/>
      <c r="F33" s="333"/>
      <c r="G33" s="333"/>
      <c r="H33" s="333"/>
      <c r="I33" s="333"/>
      <c r="J33" s="333"/>
      <c r="K33" s="333"/>
      <c r="L33" s="253"/>
      <c r="M33" s="253"/>
      <c r="N33" s="253"/>
      <c r="O33" s="253"/>
    </row>
    <row r="34" spans="1:15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5" ht="56.25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</row>
  </sheetData>
  <sheetProtection algorithmName="SHA-512" hashValue="MTwuqsB63agLJm4IR1g0yJdGe4cGBkSpcVutBeLEl5GBLe0Ohrt/GmWsHswAXBadY0j5+2Rf3zYor5D0ItBdAw==" saltValue="Giomw2/HitYPy6MDkzlLRQ==" spinCount="100000" sheet="1" objects="1" scenarios="1"/>
  <mergeCells count="8">
    <mergeCell ref="P23:S25"/>
    <mergeCell ref="P27:S32"/>
    <mergeCell ref="A4:N4"/>
    <mergeCell ref="A7:M19"/>
    <mergeCell ref="L23:O27"/>
    <mergeCell ref="A23:E32"/>
    <mergeCell ref="F23:K33"/>
    <mergeCell ref="L29:O33"/>
  </mergeCells>
  <hyperlinks>
    <hyperlink ref="A4" r:id="rId1" display="https://pdspraha.eu/wp-content/uploads/2021/05/Zada%CC%81ni%CC%81-investora-pro-me%CC%8Cstskou-bytovou-vy%CC%81stavbu.pdf" xr:uid="{4A7BCA5A-678A-46CE-98A7-64ED2FEC5C20}"/>
  </hyperlink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DFE53AAFD52A48AFBCFDA798F3D8B7" ma:contentTypeVersion="8" ma:contentTypeDescription="Create a new document." ma:contentTypeScope="" ma:versionID="f669d0d51cb98c38d4c28077cac7d89b">
  <xsd:schema xmlns:xsd="http://www.w3.org/2001/XMLSchema" xmlns:xs="http://www.w3.org/2001/XMLSchema" xmlns:p="http://schemas.microsoft.com/office/2006/metadata/properties" xmlns:ns3="065651a2-3a1a-4314-949e-f3754c047a4b" xmlns:ns4="c35a8930-49a4-460f-9481-e12d67e23afb" targetNamespace="http://schemas.microsoft.com/office/2006/metadata/properties" ma:root="true" ma:fieldsID="5c4f5252b9cb994ff565da1bf535992d" ns3:_="" ns4:_="">
    <xsd:import namespace="065651a2-3a1a-4314-949e-f3754c047a4b"/>
    <xsd:import namespace="c35a8930-49a4-460f-9481-e12d67e23af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5651a2-3a1a-4314-949e-f3754c047a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5a8930-49a4-460f-9481-e12d67e23af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65651a2-3a1a-4314-949e-f3754c047a4b" xsi:nil="true"/>
  </documentManagement>
</p:properties>
</file>

<file path=customXml/itemProps1.xml><?xml version="1.0" encoding="utf-8"?>
<ds:datastoreItem xmlns:ds="http://schemas.openxmlformats.org/officeDocument/2006/customXml" ds:itemID="{2E85782D-5166-4A51-B85D-D8864A92F84D}"/>
</file>

<file path=customXml/itemProps2.xml><?xml version="1.0" encoding="utf-8"?>
<ds:datastoreItem xmlns:ds="http://schemas.openxmlformats.org/officeDocument/2006/customXml" ds:itemID="{03583649-C1EB-4F9D-A290-7832898635E0}"/>
</file>

<file path=customXml/itemProps3.xml><?xml version="1.0" encoding="utf-8"?>
<ds:datastoreItem xmlns:ds="http://schemas.openxmlformats.org/officeDocument/2006/customXml" ds:itemID="{5E5BA994-EF63-487F-A45F-59B936B4A7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Vybíralová Alena</dc:creator>
  <cp:keywords/>
  <dc:description/>
  <cp:lastModifiedBy>Vybíralová Alena</cp:lastModifiedBy>
  <cp:revision/>
  <dcterms:created xsi:type="dcterms:W3CDTF">2024-09-24T12:30:17Z</dcterms:created>
  <dcterms:modified xsi:type="dcterms:W3CDTF">2025-07-31T07:29:20Z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0x01010024DFE53AAFD52A48AFBCFDA798F3D8B7</vt:lpwstr>
  </property>
</Properties>
</file>